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jector calcs" sheetId="1" r:id="rId1"/>
    <sheet name="AFR Calculations" sheetId="2" r:id="rId2"/>
    <sheet name="MAF vs mg-c" sheetId="3" r:id="rId3"/>
  </sheets>
  <definedNames/>
  <calcPr fullCalcOnLoad="1"/>
</workbook>
</file>

<file path=xl/sharedStrings.xml><?xml version="1.0" encoding="utf-8"?>
<sst xmlns="http://schemas.openxmlformats.org/spreadsheetml/2006/main" count="437" uniqueCount="367">
  <si>
    <t>Mackans Spridarberäknare</t>
  </si>
  <si>
    <t xml:space="preserve">Baserad på formeln: (Max hk x B.U.L.)/(Antalet spridare x 80 % ) = Spridarens statiska flöde i ccm/min  </t>
  </si>
  <si>
    <t>Om något inte skulle stämma, maila mig på melvis@passagen.se eller skicka PM på www.stcs.nu</t>
  </si>
  <si>
    <t>Rekomendera spridare</t>
  </si>
  <si>
    <t>Önskade hästkrafter</t>
  </si>
  <si>
    <t>ccm/min</t>
  </si>
  <si>
    <t>B.U.L</t>
  </si>
  <si>
    <t>liter</t>
  </si>
  <si>
    <t>B.U.L=Bränsleförbrukning per hästkraft per timme under last(normalt runt 5,1)</t>
  </si>
  <si>
    <t>"Duty Cycle"</t>
  </si>
  <si>
    <t>Öppningstider för spridarna(Normalt mellan 80-90%)</t>
  </si>
  <si>
    <t>Antal Spridare</t>
  </si>
  <si>
    <t>Rekomenderat Spridarflöde:</t>
  </si>
  <si>
    <t>Rekomenderade Spridare @3bar:</t>
  </si>
  <si>
    <t>Se lista längre ner</t>
  </si>
  <si>
    <t>Hur många hk får jag ur mina spridare?</t>
  </si>
  <si>
    <t>Spridarflöde</t>
  </si>
  <si>
    <t>B.U.L=Bränsleförbrukning under last(normalt runt 5,1)</t>
  </si>
  <si>
    <t>Duty Cycle</t>
  </si>
  <si>
    <t>Antal Hk:</t>
  </si>
  <si>
    <t>hk</t>
  </si>
  <si>
    <t>Hk / St:</t>
  </si>
  <si>
    <t>Omräkning flöde med annat bränsletryck</t>
  </si>
  <si>
    <t>Spridarflöde med känt bränsletryck</t>
  </si>
  <si>
    <t>Känt bränsletryck</t>
  </si>
  <si>
    <t>bar</t>
  </si>
  <si>
    <t>Nytt bränsletryck</t>
  </si>
  <si>
    <t>Nytt Spridarflöde:</t>
  </si>
  <si>
    <t>Spridare</t>
  </si>
  <si>
    <t>Statisk Kapacitet 100% @ 3bar</t>
  </si>
  <si>
    <t>Ohm</t>
  </si>
  <si>
    <t>Stråle</t>
  </si>
  <si>
    <t>Färg</t>
  </si>
  <si>
    <t>Bil/Motor</t>
  </si>
  <si>
    <t>N-Heptan</t>
  </si>
  <si>
    <t>Ccm/min bensin</t>
  </si>
  <si>
    <t xml:space="preserve"> E </t>
  </si>
  <si>
    <t>Röda</t>
  </si>
  <si>
    <t>T5, 1994 -&gt;</t>
  </si>
  <si>
    <t>E</t>
  </si>
  <si>
    <t>A</t>
  </si>
  <si>
    <t>B202T</t>
  </si>
  <si>
    <t>B202i</t>
  </si>
  <si>
    <t>B234i</t>
  </si>
  <si>
    <t>Svarta</t>
  </si>
  <si>
    <t>B234T 91-92</t>
  </si>
  <si>
    <t>C, Li</t>
  </si>
  <si>
    <t>E, Li</t>
  </si>
  <si>
    <t>Gröna</t>
  </si>
  <si>
    <t>Saab 9-5</t>
  </si>
  <si>
    <t>W</t>
  </si>
  <si>
    <t>ES</t>
  </si>
  <si>
    <t>Tegelbruna</t>
  </si>
  <si>
    <t>Saab 9-5 Aero</t>
  </si>
  <si>
    <t>A = Kägelstråle</t>
  </si>
  <si>
    <t>C = Kägelstråle (sammansatt från 4 munstycken)</t>
  </si>
  <si>
    <t>E = Dubbelstråle (för 4-ventilsmotorer)</t>
  </si>
  <si>
    <t>Li = Luftomspolade</t>
  </si>
  <si>
    <t>Capacity g/min</t>
  </si>
  <si>
    <t>mg/ms</t>
  </si>
  <si>
    <t>Desired duty cycle</t>
  </si>
  <si>
    <t>Desired afr</t>
  </si>
  <si>
    <t>Afr in Saab BP sw</t>
  </si>
  <si>
    <t>Gasoline</t>
  </si>
  <si>
    <t>( = (MAF/(RPM/60))/2, in grams)</t>
  </si>
  <si>
    <t>E85</t>
  </si>
  <si>
    <t>(=(mg/c*2/1000)*(rpm/60)</t>
  </si>
  <si>
    <t>RPM</t>
  </si>
  <si>
    <t>Max inj time ms</t>
  </si>
  <si>
    <t>Max fuel mg</t>
  </si>
  <si>
    <t>Max air/c mg</t>
  </si>
  <si>
    <t>Max MAF g/m</t>
  </si>
  <si>
    <t>Convert g/min n-heptane to cc gas</t>
  </si>
  <si>
    <t>Calculate AFR from injection time</t>
  </si>
  <si>
    <t>cc</t>
  </si>
  <si>
    <t>Inj time ms</t>
  </si>
  <si>
    <t>g/min</t>
  </si>
  <si>
    <t>mg/c</t>
  </si>
  <si>
    <t>Ratio</t>
  </si>
  <si>
    <t>mg luft</t>
  </si>
  <si>
    <t>hk=nm*rpm/7024</t>
  </si>
  <si>
    <t>rpm</t>
  </si>
  <si>
    <t>MAF</t>
  </si>
  <si>
    <t>Hp</t>
  </si>
  <si>
    <t>Nm</t>
  </si>
  <si>
    <t>maf</t>
  </si>
  <si>
    <t>mg/c=((maf/ (rpm/60))*1000)/2</t>
  </si>
  <si>
    <t>Base Bin</t>
  </si>
  <si>
    <t>46S B205E</t>
  </si>
  <si>
    <t>Value</t>
  </si>
  <si>
    <t>Symbol</t>
  </si>
  <si>
    <t>Info</t>
  </si>
  <si>
    <t>Adress Hex</t>
  </si>
  <si>
    <t>Adress dec</t>
  </si>
  <si>
    <t>Mode 0</t>
  </si>
  <si>
    <t>AdpN</t>
  </si>
  <si>
    <t>IdleAdap.Q_AirNeutral</t>
  </si>
  <si>
    <t xml:space="preserve">Adaption value for idlespeed regulation (drive not activated). Resolution 0.01g/s. </t>
  </si>
  <si>
    <t>F01046</t>
  </si>
  <si>
    <t>AdpD</t>
  </si>
  <si>
    <t>IdleAdap.Q_AirDrive</t>
  </si>
  <si>
    <t xml:space="preserve">Adaption value for idlespeed regulation (drive activated). Resolution 0.01g/s. </t>
  </si>
  <si>
    <t>F01048</t>
  </si>
  <si>
    <t>Aadp</t>
  </si>
  <si>
    <t>AreaAdap.A_Throttle</t>
  </si>
  <si>
    <t>Adaption of throttle area. Interval is 250ms.</t>
  </si>
  <si>
    <t>F01040</t>
  </si>
  <si>
    <t>Amul</t>
  </si>
  <si>
    <t>AdpFuelProt.MulFuelAdapt</t>
  </si>
  <si>
    <t>Multiplicative fuel adaption value. Resolution is 0.01%.</t>
  </si>
  <si>
    <t>F03F5E</t>
  </si>
  <si>
    <t>Aadd</t>
  </si>
  <si>
    <t>AdpFuelProt.AddFuelAdapt</t>
  </si>
  <si>
    <t>Additive fuel adaption value. Resolution is 0.01%.</t>
  </si>
  <si>
    <t>F03F60</t>
  </si>
  <si>
    <t>Apur</t>
  </si>
  <si>
    <t>Purge.HCCont</t>
  </si>
  <si>
    <t>The content of HC in the purge air. Resolution is 0.1%.</t>
  </si>
  <si>
    <t>F04282</t>
  </si>
  <si>
    <t>Akw1</t>
  </si>
  <si>
    <t>KnkAdaptAdap.RefValueWin</t>
  </si>
  <si>
    <t>F01A3E</t>
  </si>
  <si>
    <t>Akw2</t>
  </si>
  <si>
    <t>F01A40</t>
  </si>
  <si>
    <t>TngA</t>
  </si>
  <si>
    <t>ActualIn.T_Engine</t>
  </si>
  <si>
    <t>Engine coolant temperature Unit deg C MAX: 150 MIN: -40 TRANS: V=P. Resolution is 1. Interval 1000ms.</t>
  </si>
  <si>
    <t>F04962</t>
  </si>
  <si>
    <t>nErr</t>
  </si>
  <si>
    <t>obdNoOfFaults</t>
  </si>
  <si>
    <t>Number of error codes stored.</t>
  </si>
  <si>
    <t>F069B0</t>
  </si>
  <si>
    <t>Fcod</t>
  </si>
  <si>
    <t>obdFaults</t>
  </si>
  <si>
    <t>Codes for errors stored.</t>
  </si>
  <si>
    <t>F038F2</t>
  </si>
  <si>
    <t>MiFi</t>
  </si>
  <si>
    <t>Missf.nrOfFilteredMisfir</t>
  </si>
  <si>
    <t>Number of missfires occurred.</t>
  </si>
  <si>
    <t>F03C76</t>
  </si>
  <si>
    <t>Tair</t>
  </si>
  <si>
    <t>In.T_AirInlet</t>
  </si>
  <si>
    <t>Inlet air temperature Unit deg C MAX: 140 MIN: -40 TRANS: V=P. Resolution is 1. Interval 1000ms.</t>
  </si>
  <si>
    <t>F048DE</t>
  </si>
  <si>
    <t>TTCM</t>
  </si>
  <si>
    <t>In.T_TCMOil</t>
  </si>
  <si>
    <t>Oil temperature in automatic gearbox.</t>
  </si>
  <si>
    <t>F0493A</t>
  </si>
  <si>
    <t>Gear</t>
  </si>
  <si>
    <t>In.X_ActualGear</t>
  </si>
  <si>
    <t>Actual gear on automatic gearboxes. 2 – Reverse, 3 – Neutral, 5 - Gear , 6 – Gear 2, 7 – Gear 3, 8 – Gear 4, 11 – Gear 3 lock up, 12 – Gear 4 lock up, lock up interval is every 50ms.</t>
  </si>
  <si>
    <t>F048C8</t>
  </si>
  <si>
    <t>Fuel</t>
  </si>
  <si>
    <t>BfuelProt.CurrentFuelCon</t>
  </si>
  <si>
    <t>Current fuel consumption?</t>
  </si>
  <si>
    <t>F0412A</t>
  </si>
  <si>
    <t>ShPn</t>
  </si>
  <si>
    <t>In.ST_TCMShiftPattern</t>
  </si>
  <si>
    <t>Active TCM shift pattern, 0=eco, 1=pwr, 2=Wusp, 3=Wnt, 4=US1, 5=US2, 6=Hot1, 7=Hot2, 8=Jerk, 9=Rep, 10=DS, 11=Tap U/D</t>
  </si>
  <si>
    <t>F04944</t>
  </si>
  <si>
    <t>Xacc</t>
  </si>
  <si>
    <t>Out.X_Accpedal</t>
  </si>
  <si>
    <t>Pedal position Unit: %, Max 100, Min 0, Trans: V=P*1. Resolution is 0.1%. Interval is 20ms.</t>
  </si>
  <si>
    <t>F04B02</t>
  </si>
  <si>
    <t>Iput</t>
  </si>
  <si>
    <t>ActualIn.n_GearBoxIn</t>
  </si>
  <si>
    <t>Transmission input rpm (turbine speed). Used to detect when the load is changed for the engine when gear is engaged. Resolution is 1 rpm. Interval is every 50ms.</t>
  </si>
  <si>
    <t>F0494C</t>
  </si>
  <si>
    <t>DTI</t>
  </si>
  <si>
    <t>Out.M_DTI</t>
  </si>
  <si>
    <t>Drivers Torque Intention. The torque that the driver requests converted from air to torque. Limitations from all functions excluding TCM and TCS are included in the signal. Unit Nm Max 400 Min -100.</t>
  </si>
  <si>
    <t>F04B0C</t>
  </si>
  <si>
    <t>Pair</t>
  </si>
  <si>
    <t>In.p_AirInlet</t>
  </si>
  <si>
    <t>Engine inlet air pressure. Unit kPa Max 300 Min 0 Trans V=P*10. Resolution is 0.1. Interval is every combustion.</t>
  </si>
  <si>
    <t>F048E2</t>
  </si>
  <si>
    <t>Rpm</t>
  </si>
  <si>
    <t>In.n_Engine</t>
  </si>
  <si>
    <t>Engine speed. Unit rpm. Max 8000. Min 25. (Set to 10 when engine starts to move). Trans V=P. Interval is every combustion /5 ms when engine is still.</t>
  </si>
  <si>
    <t>F048CC</t>
  </si>
  <si>
    <t>Meng</t>
  </si>
  <si>
    <t>Out.M_Engine</t>
  </si>
  <si>
    <t>Engine torque. Unit Nm. Max 400. Min -100. Trans V=P. Resolution is 1. Interval is 10 ms.</t>
  </si>
  <si>
    <t>F04B08</t>
  </si>
  <si>
    <t>Peng</t>
  </si>
  <si>
    <t>ECMStat.P_Engine</t>
  </si>
  <si>
    <t>Calculated engine power. Measured in horsepower.</t>
  </si>
  <si>
    <t>F04B94</t>
  </si>
  <si>
    <t>Mode 1</t>
  </si>
  <si>
    <t>GSI</t>
  </si>
  <si>
    <t>Out.CMD_GearShiftInhibit</t>
  </si>
  <si>
    <t>Prevent TCM from shifting</t>
  </si>
  <si>
    <t>F04B2E</t>
  </si>
  <si>
    <t>Jerk</t>
  </si>
  <si>
    <t>ECMStat.JerkFactor</t>
  </si>
  <si>
    <t>This factor describes the jerking of the engine. The formula for calulating this is abs(ECMStat.EngineDelta2)*factor. The factor is for scaling so it will be possible to filter it. The calibratable value used for filtering is nEngCal.FilterFactor. Since the jerk factor is based on every combustion, it is not possible to compare the numbers for 6 cylinder engines and 4 cylinder.</t>
  </si>
  <si>
    <t>F04B9C</t>
  </si>
  <si>
    <t>CLUi</t>
  </si>
  <si>
    <t>Out.CMD_CoastLUInhibit</t>
  </si>
  <si>
    <t>Inhibit coast slip lock up.</t>
  </si>
  <si>
    <t>F04B31</t>
  </si>
  <si>
    <t>JeLi</t>
  </si>
  <si>
    <t>JerkProt.JerkFactor</t>
  </si>
  <si>
    <t>Treshold value for changing shift pattern to ”no lockup”.</t>
  </si>
  <si>
    <t>F04B9E</t>
  </si>
  <si>
    <t>mAIR</t>
  </si>
  <si>
    <t>MAF.m_AirInlet</t>
  </si>
  <si>
    <t>Airmass in milligramper combustion. This airmass is the actual load value in the ECM (unfiltered). Calculated from ActualIn.Q_AirInlet. Resolution is 1 mg/c. Interval is every combustion.</t>
  </si>
  <si>
    <t>F034F6</t>
  </si>
  <si>
    <t>CSLU</t>
  </si>
  <si>
    <t>In.ST_TCMCSLU</t>
  </si>
  <si>
    <t>Coast Lock up slip state. 0=No request, 1=Fuel cut inhibit, 2=Fuel cut allowed.</t>
  </si>
  <si>
    <t>F04943</t>
  </si>
  <si>
    <t>Mode 2</t>
  </si>
  <si>
    <t>MTCM</t>
  </si>
  <si>
    <t>ActualIn.M_TCMLimitReq</t>
  </si>
  <si>
    <t>Maximum engine torque request from TCM. Unit Nm, Max 400, Min -100, Trans V=P. Resolution is 1. Interval is 10 ms.</t>
  </si>
  <si>
    <t>F049AA</t>
  </si>
  <si>
    <t>Mlow</t>
  </si>
  <si>
    <t>TorqueProt.M_LowLim</t>
  </si>
  <si>
    <t>By the Torque Master selected lowest torque limit request, corrected with adaption value made at idle.</t>
  </si>
  <si>
    <t>F0358A</t>
  </si>
  <si>
    <t>Oput</t>
  </si>
  <si>
    <t>DiffPSProt.v_GearBoxOut</t>
  </si>
  <si>
    <t>TCM gearbox output speed converted to vehicle speed. Resolution is 0.1km/h. Interval is every 100 ms.</t>
  </si>
  <si>
    <t>F0340E</t>
  </si>
  <si>
    <t>Kph1</t>
  </si>
  <si>
    <t>ActualIn.v_Vehicle</t>
  </si>
  <si>
    <t>Left front wheel speed. Unit km/h, Max 300, Min 0 (detection of min 1.0km/h), Trans V=P*10. Resolution is 0.1.Interval is100 ms</t>
  </si>
  <si>
    <t>F04986</t>
  </si>
  <si>
    <t>In.X</t>
  </si>
  <si>
    <t>In.X_AccPedal</t>
  </si>
  <si>
    <t>Pedal position Unit: %, Max 130, Min 0, Trans: V=P*10. Resolution is 0.1%. Interval is 20ms.</t>
  </si>
  <si>
    <t>F048F4</t>
  </si>
  <si>
    <t>Cmem</t>
  </si>
  <si>
    <t>EngTip.ST_Active</t>
  </si>
  <si>
    <t>Status flag showing if tipin is active. 0=Not active, 1=Tip-in active, 2=Tip-out active.</t>
  </si>
  <si>
    <t>F0342E</t>
  </si>
  <si>
    <t>Kph2</t>
  </si>
  <si>
    <t>ActualIn.v_Vehicle2</t>
  </si>
  <si>
    <t>Vehicle speed, measured on the rear wheel. Unit km/h, Max 300, Min 0, Trans V=P*10. Resolution is 0.1.Interval is100 ms</t>
  </si>
  <si>
    <t>F049A8</t>
  </si>
  <si>
    <t>NoIg</t>
  </si>
  <si>
    <t>Out.ST_NoIgnitionRetard</t>
  </si>
  <si>
    <t>Ignition retarding is not allowed due to overheating the catalytic converter.</t>
  </si>
  <si>
    <t>F04B2F</t>
  </si>
  <si>
    <t>Tign</t>
  </si>
  <si>
    <t>005904</t>
  </si>
  <si>
    <t>Mair</t>
  </si>
  <si>
    <t>In.M_TCSTorqueReq</t>
  </si>
  <si>
    <t>Maximum torque request from TCS system via CAN. Resolution is 1 Nm. Interval is every 20 ms.</t>
  </si>
  <si>
    <t>F04934</t>
  </si>
  <si>
    <t>Mtot</t>
  </si>
  <si>
    <t>In.M_TCSTotalReq</t>
  </si>
  <si>
    <t>Total torque request from ESP equipped cars. The difference in torque between In.M_TCSTorqueReq and In.M_TCSTotalReq is taken with ignition retardation. Resolution is 1 Nm. Interval is every 20 ms.</t>
  </si>
  <si>
    <t>F04938</t>
  </si>
  <si>
    <t>Mnom</t>
  </si>
  <si>
    <t>Torque.M_Nominal</t>
  </si>
  <si>
    <t>Nominal output torque at a certain engine speed and inlet airmass. Read from matrix.</t>
  </si>
  <si>
    <t>F0357A</t>
  </si>
  <si>
    <t>ay</t>
  </si>
  <si>
    <t>CanIn.p_Brake</t>
  </si>
  <si>
    <t>Brake pressure, ony implemented on cars with ESP. Resolution is 2 bar.</t>
  </si>
  <si>
    <t>F064D7</t>
  </si>
  <si>
    <t>LwsI</t>
  </si>
  <si>
    <t>CanIn.a_Lateral</t>
  </si>
  <si>
    <t>Lateral acceleration, only implemented on cars with ESP. Resolution is 0.5 m/s2.</t>
  </si>
  <si>
    <t>F064D8</t>
  </si>
  <si>
    <t>vGiF</t>
  </si>
  <si>
    <t>CanIn.fi_SteeringAngle</t>
  </si>
  <si>
    <t>Stearing angle (LwsIn), only implemented on cars with ESP. Resolution is 3 degrees.</t>
  </si>
  <si>
    <t>F064D9</t>
  </si>
  <si>
    <t>BMR</t>
  </si>
  <si>
    <t>CanIn.ST_EngineInterv</t>
  </si>
  <si>
    <t>Engine internvention is requested from ESP (AMR).</t>
  </si>
  <si>
    <t>F064DB</t>
  </si>
  <si>
    <t>AMR</t>
  </si>
  <si>
    <t>CanIn.fi_YawVelocity</t>
  </si>
  <si>
    <t>Yaw velocity (vGIF), only implemented on cars with ESP.Resolution is 0.02 degrees.</t>
  </si>
  <si>
    <t>F064DA</t>
  </si>
  <si>
    <t>vVLF</t>
  </si>
  <si>
    <t>In.v_Vehicle</t>
  </si>
  <si>
    <t>F04900</t>
  </si>
  <si>
    <t>vVRF</t>
  </si>
  <si>
    <t>In.v_Vehicle3</t>
  </si>
  <si>
    <t>Right front wheel speed UNIT : km/h MAX : 300 MIN : 0 (detection of min. 1.0 km/h) TRANS : V = P * 10. Resolution is 0.1. Interval is 100 ms.</t>
  </si>
  <si>
    <t>F04902</t>
  </si>
  <si>
    <t>PrSt</t>
  </si>
  <si>
    <t>Purge.Status</t>
  </si>
  <si>
    <t>Status of the purge function.</t>
  </si>
  <si>
    <t>F04278</t>
  </si>
  <si>
    <t>Ppwm</t>
  </si>
  <si>
    <t>Purge.Valve</t>
  </si>
  <si>
    <t>Purge valve PWM. Resolution is 0.1 %.</t>
  </si>
  <si>
    <t>F0427A</t>
  </si>
  <si>
    <t>Pdif</t>
  </si>
  <si>
    <t>ECMStat.p_Diff</t>
  </si>
  <si>
    <t>Differance between inlet manifold air pressure and external air pressure. Resolution is 0.1 kPa.</t>
  </si>
  <si>
    <t>F04B84</t>
  </si>
  <si>
    <t>Flow</t>
  </si>
  <si>
    <t>Purge.Flow</t>
  </si>
  <si>
    <t>The actual purge flow. Resolution is 1 mg/s.</t>
  </si>
  <si>
    <t>F0427E</t>
  </si>
  <si>
    <t>ReqF</t>
  </si>
  <si>
    <t>PurgeProt.ReqFlow</t>
  </si>
  <si>
    <t>Requested purge flow. Resolution is 1 mg/s.</t>
  </si>
  <si>
    <t>F04298</t>
  </si>
  <si>
    <t>Perc</t>
  </si>
  <si>
    <t>PurgeProt.PurgePercent</t>
  </si>
  <si>
    <t>Purge flow/Air mass flow ratio. Resolution is 0.01 %.</t>
  </si>
  <si>
    <t>F042B2</t>
  </si>
  <si>
    <t>FFac</t>
  </si>
  <si>
    <t>Purge.FuelFac</t>
  </si>
  <si>
    <t>The fuelfactor from the purge function. Resolution is 0.01 %.</t>
  </si>
  <si>
    <t>F0427C</t>
  </si>
  <si>
    <t>FFAd</t>
  </si>
  <si>
    <t>Purge.m_FuelPrg</t>
  </si>
  <si>
    <t>Fuel flow from purge. Resolution is 0.01 mg/c.</t>
  </si>
  <si>
    <t>F0428C</t>
  </si>
  <si>
    <t>HCnt</t>
  </si>
  <si>
    <t>The content of HC in the purge air. Resolution is 0.1 %.</t>
  </si>
  <si>
    <t>Frez</t>
  </si>
  <si>
    <t>PurgeProt.AdpFreeze</t>
  </si>
  <si>
    <t>Adaption freeze status.</t>
  </si>
  <si>
    <t>F042AE</t>
  </si>
  <si>
    <t>PMXF</t>
  </si>
  <si>
    <t>PurgeProt.PdiffMaxFlow</t>
  </si>
  <si>
    <t>Maximum flow allowed by the diff. pressure. Resolution is 1 mg/s.</t>
  </si>
  <si>
    <t>F04294</t>
  </si>
  <si>
    <t>FMXF</t>
  </si>
  <si>
    <t>PurgeProt.FuelFacMaxFlow</t>
  </si>
  <si>
    <t>Maximum allowed purge flow in respect to maximum allowed fuel factor at actual load. Resolution is 1 mg/s.</t>
  </si>
  <si>
    <t>F04290</t>
  </si>
  <si>
    <t>Me85</t>
  </si>
  <si>
    <t>In.X_EthanolSensor</t>
  </si>
  <si>
    <t>F0493C</t>
  </si>
  <si>
    <t>Ad85</t>
  </si>
  <si>
    <t>E85.X_EthanolActual</t>
  </si>
  <si>
    <t>F03FD4</t>
  </si>
  <si>
    <t>Lamb</t>
  </si>
  <si>
    <t>Lambda.LambdaInt</t>
  </si>
  <si>
    <t>Global closed loop integrator. Update : every combustion. V6: Bank 1. Resolution is ñ  0.01 %.</t>
  </si>
  <si>
    <t>F04242</t>
  </si>
  <si>
    <t>Ca85</t>
  </si>
  <si>
    <t>E85Prot.X_EthanolActual</t>
  </si>
  <si>
    <t>F03F98</t>
  </si>
  <si>
    <t>Multicative fueladaption value. Resolution is ñ  0.01 %.</t>
  </si>
  <si>
    <t>ReFu</t>
  </si>
  <si>
    <t>E85Adap.ST_ReFuel</t>
  </si>
  <si>
    <t>F013FE</t>
  </si>
  <si>
    <t>STAd</t>
  </si>
  <si>
    <t>E85Adap.ST_Adap</t>
  </si>
  <si>
    <t>F013FA</t>
  </si>
  <si>
    <t>Crnk</t>
  </si>
  <si>
    <t>CrnkCas.ST_Fuel</t>
  </si>
  <si>
    <t>F03FF8</t>
  </si>
  <si>
    <t>MxLo</t>
  </si>
  <si>
    <t>LambdaProt.MaxLoadNorm</t>
  </si>
  <si>
    <t>Max load (airmass) for closed loop during normal conditions. Update : every combustion. Resolution is 1 mg/c.</t>
  </si>
  <si>
    <t>F041D2</t>
  </si>
  <si>
    <t>SFuL</t>
  </si>
  <si>
    <t>E85Adap.V_SavedFuelLevel</t>
  </si>
  <si>
    <t>F013F0</t>
  </si>
  <si>
    <t>VFue</t>
  </si>
  <si>
    <t>In.V_FuelTank</t>
  </si>
  <si>
    <t>Fuel level UNIT : l (litre) MAX : 100 MIN : 0 TRANS : V = P * 10. Resolution is 0.1. Interval is 1000 ms.</t>
  </si>
  <si>
    <t>F0491A</t>
  </si>
</sst>
</file>

<file path=xl/styles.xml><?xml version="1.0" encoding="utf-8"?>
<styleSheet xmlns="http://schemas.openxmlformats.org/spreadsheetml/2006/main">
  <numFmts count="10">
    <numFmt numFmtId="164" formatCode="GENERAL"/>
    <numFmt numFmtId="165" formatCode="0%"/>
    <numFmt numFmtId="166" formatCode="0"/>
    <numFmt numFmtId="167" formatCode="0.0"/>
    <numFmt numFmtId="168" formatCode="#,##0"/>
    <numFmt numFmtId="169" formatCode="DD/MMM"/>
    <numFmt numFmtId="170" formatCode="0.00"/>
    <numFmt numFmtId="171" formatCode="0.00%"/>
    <numFmt numFmtId="172" formatCode="0.0000"/>
    <numFmt numFmtId="173" formatCode="@"/>
  </numFmts>
  <fonts count="23">
    <fon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6"/>
      <name val="Arial"/>
      <family val="2"/>
    </font>
    <font>
      <b/>
      <sz val="10"/>
      <name val="Arial"/>
      <family val="2"/>
    </font>
    <font>
      <b/>
      <sz val="9"/>
      <name val="Verdana"/>
      <family val="2"/>
    </font>
    <font>
      <sz val="9"/>
      <name val="Verdana"/>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0" fillId="16" borderId="1" applyNumberFormat="0" applyAlignment="0" applyProtection="0"/>
    <xf numFmtId="164" fontId="3" fillId="17" borderId="2" applyNumberFormat="0" applyAlignment="0" applyProtection="0"/>
    <xf numFmtId="164" fontId="4" fillId="4" borderId="0" applyNumberFormat="0" applyBorder="0" applyAlignment="0" applyProtection="0"/>
    <xf numFmtId="164" fontId="5" fillId="3"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0" borderId="0" applyNumberFormat="0" applyFill="0" applyBorder="0" applyAlignment="0" applyProtection="0"/>
    <xf numFmtId="164" fontId="7" fillId="7" borderId="2" applyNumberFormat="0" applyAlignment="0" applyProtection="0"/>
    <xf numFmtId="164" fontId="8" fillId="22" borderId="3" applyNumberFormat="0" applyAlignment="0" applyProtection="0"/>
    <xf numFmtId="164" fontId="9" fillId="0" borderId="4" applyNumberFormat="0" applyFill="0" applyAlignment="0" applyProtection="0"/>
    <xf numFmtId="164" fontId="10" fillId="23" borderId="0" applyNumberFormat="0" applyBorder="0" applyAlignment="0" applyProtection="0"/>
    <xf numFmtId="164" fontId="11" fillId="0" borderId="0" applyNumberFormat="0" applyFill="0" applyBorder="0" applyAlignment="0" applyProtection="0"/>
    <xf numFmtId="164" fontId="12" fillId="0" borderId="5" applyNumberFormat="0" applyFill="0" applyAlignment="0" applyProtection="0"/>
    <xf numFmtId="164" fontId="13" fillId="0" borderId="6" applyNumberFormat="0" applyFill="0" applyAlignment="0" applyProtection="0"/>
    <xf numFmtId="164" fontId="14" fillId="0" borderId="7" applyNumberFormat="0" applyFill="0" applyAlignment="0" applyProtection="0"/>
    <xf numFmtId="164" fontId="14" fillId="0" borderId="0" applyNumberFormat="0" applyFill="0" applyBorder="0" applyAlignment="0" applyProtection="0"/>
    <xf numFmtId="164" fontId="15" fillId="0" borderId="8" applyNumberFormat="0" applyFill="0" applyAlignment="0" applyProtection="0"/>
    <xf numFmtId="164" fontId="16" fillId="17" borderId="9" applyNumberFormat="0" applyAlignment="0" applyProtection="0"/>
    <xf numFmtId="164" fontId="17" fillId="0" borderId="0" applyNumberFormat="0" applyFill="0" applyBorder="0" applyAlignment="0" applyProtection="0"/>
    <xf numFmtId="164" fontId="1" fillId="0" borderId="0">
      <alignment/>
      <protection/>
    </xf>
  </cellStyleXfs>
  <cellXfs count="39">
    <xf numFmtId="164" fontId="0" fillId="0" borderId="0" xfId="0" applyAlignment="1">
      <alignment/>
    </xf>
    <xf numFmtId="164" fontId="18" fillId="0" borderId="0" xfId="0" applyFont="1" applyAlignment="1">
      <alignment/>
    </xf>
    <xf numFmtId="164" fontId="0" fillId="0" borderId="10" xfId="0" applyFont="1" applyBorder="1" applyAlignment="1">
      <alignment/>
    </xf>
    <xf numFmtId="164" fontId="0" fillId="0" borderId="11" xfId="0" applyBorder="1" applyAlignment="1">
      <alignment/>
    </xf>
    <xf numFmtId="164" fontId="0" fillId="0" borderId="12" xfId="0" applyBorder="1" applyAlignment="1">
      <alignment/>
    </xf>
    <xf numFmtId="164" fontId="0" fillId="0" borderId="13" xfId="0" applyFont="1" applyBorder="1" applyAlignment="1">
      <alignment/>
    </xf>
    <xf numFmtId="164" fontId="0" fillId="0" borderId="0" xfId="0" applyBorder="1" applyAlignment="1">
      <alignment/>
    </xf>
    <xf numFmtId="164" fontId="0" fillId="0" borderId="14" xfId="0" applyBorder="1" applyAlignment="1">
      <alignment/>
    </xf>
    <xf numFmtId="165" fontId="0" fillId="0" borderId="14" xfId="0" applyNumberFormat="1" applyBorder="1" applyAlignment="1">
      <alignment/>
    </xf>
    <xf numFmtId="164" fontId="0" fillId="0" borderId="15" xfId="0" applyFont="1" applyBorder="1" applyAlignment="1">
      <alignment/>
    </xf>
    <xf numFmtId="164" fontId="0" fillId="0" borderId="16" xfId="0" applyBorder="1" applyAlignment="1">
      <alignment/>
    </xf>
    <xf numFmtId="164" fontId="0" fillId="0" borderId="17" xfId="0" applyBorder="1" applyAlignment="1">
      <alignment/>
    </xf>
    <xf numFmtId="166" fontId="0" fillId="0" borderId="0" xfId="0" applyNumberFormat="1" applyAlignment="1" applyProtection="1">
      <alignment/>
      <protection/>
    </xf>
    <xf numFmtId="164" fontId="0" fillId="0" borderId="0" xfId="0" applyNumberFormat="1" applyAlignment="1">
      <alignment/>
    </xf>
    <xf numFmtId="166" fontId="0" fillId="0" borderId="0" xfId="0" applyNumberFormat="1" applyAlignment="1">
      <alignment/>
    </xf>
    <xf numFmtId="164" fontId="0" fillId="0" borderId="12" xfId="0" applyFont="1" applyBorder="1" applyAlignment="1">
      <alignment wrapText="1"/>
    </xf>
    <xf numFmtId="167" fontId="0" fillId="0" borderId="14" xfId="0" applyNumberFormat="1" applyBorder="1" applyAlignment="1">
      <alignment/>
    </xf>
    <xf numFmtId="167" fontId="0" fillId="0" borderId="17" xfId="0" applyNumberFormat="1" applyBorder="1" applyAlignment="1">
      <alignment/>
    </xf>
    <xf numFmtId="164" fontId="0" fillId="0" borderId="0" xfId="0" applyFont="1" applyFill="1" applyBorder="1" applyAlignment="1">
      <alignment/>
    </xf>
    <xf numFmtId="164" fontId="0" fillId="0" borderId="10" xfId="0" applyFont="1" applyBorder="1" applyAlignment="1">
      <alignment wrapText="1"/>
    </xf>
    <xf numFmtId="164" fontId="0" fillId="0" borderId="11" xfId="0" applyFont="1" applyBorder="1" applyAlignment="1">
      <alignment wrapText="1"/>
    </xf>
    <xf numFmtId="164" fontId="19" fillId="0" borderId="12" xfId="0" applyFont="1" applyBorder="1" applyAlignment="1">
      <alignment wrapText="1"/>
    </xf>
    <xf numFmtId="168" fontId="20" fillId="0" borderId="13" xfId="0" applyNumberFormat="1" applyFont="1" applyBorder="1" applyAlignment="1">
      <alignment/>
    </xf>
    <xf numFmtId="166" fontId="0" fillId="0" borderId="14" xfId="0" applyNumberFormat="1" applyFill="1" applyBorder="1" applyAlignment="1">
      <alignment/>
    </xf>
    <xf numFmtId="169" fontId="0" fillId="0" borderId="0" xfId="0" applyNumberFormat="1" applyFont="1" applyBorder="1" applyAlignment="1">
      <alignment/>
    </xf>
    <xf numFmtId="168" fontId="20" fillId="0" borderId="15" xfId="0" applyNumberFormat="1" applyFont="1" applyBorder="1" applyAlignment="1">
      <alignment/>
    </xf>
    <xf numFmtId="166" fontId="0" fillId="0" borderId="17" xfId="0" applyNumberFormat="1" applyFill="1" applyBorder="1" applyAlignment="1">
      <alignment/>
    </xf>
    <xf numFmtId="164" fontId="21" fillId="0" borderId="0" xfId="0" applyFont="1" applyAlignment="1">
      <alignment/>
    </xf>
    <xf numFmtId="164" fontId="19" fillId="0" borderId="0" xfId="0" applyFont="1" applyAlignment="1">
      <alignment/>
    </xf>
    <xf numFmtId="164" fontId="0" fillId="10" borderId="0" xfId="0" applyFill="1" applyAlignment="1">
      <alignment/>
    </xf>
    <xf numFmtId="170" fontId="0" fillId="0" borderId="0" xfId="0" applyNumberFormat="1" applyAlignment="1">
      <alignment/>
    </xf>
    <xf numFmtId="171" fontId="0" fillId="10" borderId="0" xfId="0" applyNumberFormat="1" applyFill="1" applyAlignment="1">
      <alignment/>
    </xf>
    <xf numFmtId="164" fontId="0" fillId="0" borderId="0" xfId="0" applyFill="1" applyAlignment="1">
      <alignment/>
    </xf>
    <xf numFmtId="164" fontId="0" fillId="10" borderId="0" xfId="0" applyFont="1" applyFill="1" applyAlignment="1">
      <alignment/>
    </xf>
    <xf numFmtId="172" fontId="0" fillId="0" borderId="0" xfId="0" applyNumberFormat="1" applyAlignment="1">
      <alignment/>
    </xf>
    <xf numFmtId="170" fontId="0" fillId="10" borderId="0" xfId="0" applyNumberFormat="1" applyFill="1" applyAlignment="1">
      <alignment/>
    </xf>
    <xf numFmtId="164" fontId="1" fillId="0" borderId="0" xfId="61" applyFont="1">
      <alignment/>
      <protection/>
    </xf>
    <xf numFmtId="164" fontId="22" fillId="0" borderId="0" xfId="0" applyFont="1" applyAlignment="1">
      <alignment/>
    </xf>
    <xf numFmtId="173" fontId="0" fillId="0" borderId="0" xfId="0" applyNumberFormat="1" applyFont="1" applyAlignment="1">
      <alignment/>
    </xf>
  </cellXfs>
  <cellStyles count="48">
    <cellStyle name="Normal" xfId="0"/>
    <cellStyle name="Comma" xfId="15"/>
    <cellStyle name="Comma [0]" xfId="16"/>
    <cellStyle name="Currency" xfId="17"/>
    <cellStyle name="Currency [0]" xfId="18"/>
    <cellStyle name="Percent" xfId="19"/>
    <cellStyle name="20% - Dekorfärg1" xfId="20"/>
    <cellStyle name="20% - Dekorfärg2" xfId="21"/>
    <cellStyle name="20% - Dekorfärg3" xfId="22"/>
    <cellStyle name="20% - Dekorfärg4" xfId="23"/>
    <cellStyle name="20% - Dekorfärg5" xfId="24"/>
    <cellStyle name="20% - Dekorfärg6" xfId="25"/>
    <cellStyle name="40% - Dekorfärg1" xfId="26"/>
    <cellStyle name="40% - Dekorfärg2" xfId="27"/>
    <cellStyle name="40% - Dekorfärg3" xfId="28"/>
    <cellStyle name="40% - Dekorfärg4" xfId="29"/>
    <cellStyle name="40% - Dekorfärg5" xfId="30"/>
    <cellStyle name="40% - Dekorfärg6" xfId="31"/>
    <cellStyle name="60% - Dekorfärg1" xfId="32"/>
    <cellStyle name="60% - Dekorfärg2" xfId="33"/>
    <cellStyle name="60% - Dekorfärg3" xfId="34"/>
    <cellStyle name="60% - Dekorfärg4" xfId="35"/>
    <cellStyle name="60% - Dekorfärg5" xfId="36"/>
    <cellStyle name="60% - Dekorfärg6" xfId="37"/>
    <cellStyle name="Anteckning" xfId="38"/>
    <cellStyle name="Beräkning" xfId="39"/>
    <cellStyle name="Bra" xfId="40"/>
    <cellStyle name="Dålig" xfId="41"/>
    <cellStyle name="Färg1" xfId="42"/>
    <cellStyle name="Färg2" xfId="43"/>
    <cellStyle name="Färg3" xfId="44"/>
    <cellStyle name="Färg4" xfId="45"/>
    <cellStyle name="Färg5" xfId="46"/>
    <cellStyle name="Färg6" xfId="47"/>
    <cellStyle name="Förklarande text" xfId="48"/>
    <cellStyle name="Indata" xfId="49"/>
    <cellStyle name="Kontrollcell" xfId="50"/>
    <cellStyle name="Länkad cell" xfId="51"/>
    <cellStyle name="Neutral" xfId="52"/>
    <cellStyle name="Rubrik" xfId="53"/>
    <cellStyle name="Rubrik 1" xfId="54"/>
    <cellStyle name="Rubrik 2" xfId="55"/>
    <cellStyle name="Rubrik 3" xfId="56"/>
    <cellStyle name="Rubrik 4" xfId="57"/>
    <cellStyle name="Summa" xfId="58"/>
    <cellStyle name="Utdata" xfId="59"/>
    <cellStyle name="Varningstext" xfId="60"/>
    <cellStyle name="Excel Built-in Normal" xfId="61"/>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workbookViewId="0" topLeftCell="A1">
      <selection activeCell="E16" sqref="E16"/>
    </sheetView>
  </sheetViews>
  <sheetFormatPr defaultColWidth="9.140625" defaultRowHeight="12.75"/>
  <cols>
    <col min="1" max="2" width="14.140625" style="0" customWidth="1"/>
    <col min="3" max="3" width="6.00390625" style="0" customWidth="1"/>
    <col min="4" max="4" width="5.8515625" style="0" customWidth="1"/>
    <col min="5" max="5" width="10.00390625" style="0" customWidth="1"/>
    <col min="6" max="6" width="12.8515625" style="0" customWidth="1"/>
    <col min="8" max="8" width="14.28125" style="0" customWidth="1"/>
  </cols>
  <sheetData>
    <row r="1" ht="19.5">
      <c r="A1" s="1" t="s">
        <v>0</v>
      </c>
    </row>
    <row r="2" ht="12.75">
      <c r="A2" t="s">
        <v>1</v>
      </c>
    </row>
    <row r="3" ht="12.75">
      <c r="A3" t="s">
        <v>2</v>
      </c>
    </row>
    <row r="5" ht="12.75">
      <c r="A5" t="s">
        <v>3</v>
      </c>
    </row>
    <row r="6" spans="1:6" ht="12.75">
      <c r="A6" s="2" t="s">
        <v>4</v>
      </c>
      <c r="B6" s="3"/>
      <c r="C6" s="3"/>
      <c r="D6" s="3"/>
      <c r="E6" s="4">
        <v>290</v>
      </c>
      <c r="F6" t="s">
        <v>5</v>
      </c>
    </row>
    <row r="7" spans="1:7" ht="12.75">
      <c r="A7" s="5" t="s">
        <v>6</v>
      </c>
      <c r="B7" s="6"/>
      <c r="C7" s="6"/>
      <c r="D7" s="6"/>
      <c r="E7" s="7">
        <v>5.1</v>
      </c>
      <c r="F7" t="s">
        <v>7</v>
      </c>
      <c r="G7" t="s">
        <v>8</v>
      </c>
    </row>
    <row r="8" spans="1:7" ht="12.75">
      <c r="A8" s="5" t="s">
        <v>9</v>
      </c>
      <c r="B8" s="6"/>
      <c r="C8" s="6"/>
      <c r="D8" s="6"/>
      <c r="E8" s="8">
        <v>0.95</v>
      </c>
      <c r="G8" t="s">
        <v>10</v>
      </c>
    </row>
    <row r="9" spans="1:5" ht="12.75">
      <c r="A9" s="9" t="s">
        <v>11</v>
      </c>
      <c r="B9" s="10"/>
      <c r="C9" s="10"/>
      <c r="D9" s="10"/>
      <c r="E9" s="11">
        <v>4</v>
      </c>
    </row>
    <row r="10" spans="1:6" ht="12.75">
      <c r="A10" t="s">
        <v>12</v>
      </c>
      <c r="E10" s="12">
        <f>(E6*E7)/(E8*E9)</f>
        <v>389.2105263157895</v>
      </c>
      <c r="F10" t="s">
        <v>5</v>
      </c>
    </row>
    <row r="11" spans="1:5" ht="12.75">
      <c r="A11" t="s">
        <v>13</v>
      </c>
      <c r="E11" s="12" t="s">
        <v>14</v>
      </c>
    </row>
    <row r="12" ht="12.75">
      <c r="E12" s="12"/>
    </row>
    <row r="13" ht="12.75">
      <c r="E13" s="12"/>
    </row>
    <row r="14" ht="12.75">
      <c r="A14" t="s">
        <v>15</v>
      </c>
    </row>
    <row r="15" spans="1:8" ht="12.75">
      <c r="A15" s="2" t="s">
        <v>16</v>
      </c>
      <c r="B15" s="3"/>
      <c r="C15" s="3"/>
      <c r="D15" s="4">
        <v>382</v>
      </c>
      <c r="E15" s="4">
        <v>382</v>
      </c>
      <c r="F15" t="s">
        <v>5</v>
      </c>
      <c r="H15" s="13"/>
    </row>
    <row r="16" spans="1:7" ht="12.75">
      <c r="A16" s="5" t="s">
        <v>6</v>
      </c>
      <c r="B16" s="6"/>
      <c r="C16" s="6"/>
      <c r="D16" s="7">
        <v>5.6</v>
      </c>
      <c r="E16" s="7">
        <v>5.1</v>
      </c>
      <c r="F16" t="s">
        <v>7</v>
      </c>
      <c r="G16" t="s">
        <v>17</v>
      </c>
    </row>
    <row r="17" spans="1:7" ht="12.75">
      <c r="A17" s="5" t="s">
        <v>18</v>
      </c>
      <c r="B17" s="6"/>
      <c r="C17" s="6"/>
      <c r="D17" s="8">
        <v>0.85</v>
      </c>
      <c r="E17" s="8">
        <v>0.85</v>
      </c>
      <c r="G17" t="s">
        <v>10</v>
      </c>
    </row>
    <row r="18" spans="1:5" ht="12.75">
      <c r="A18" s="9" t="s">
        <v>11</v>
      </c>
      <c r="B18" s="10"/>
      <c r="C18" s="10"/>
      <c r="D18" s="11">
        <v>4</v>
      </c>
      <c r="E18" s="11">
        <v>4</v>
      </c>
    </row>
    <row r="19" spans="1:6" ht="12.75">
      <c r="A19" t="s">
        <v>19</v>
      </c>
      <c r="D19" s="14">
        <f>(D15*(D17*D18))/D16</f>
        <v>231.92857142857144</v>
      </c>
      <c r="E19" s="14">
        <f>(E15*(E17*E18))/E16</f>
        <v>254.66666666666669</v>
      </c>
      <c r="F19" t="s">
        <v>20</v>
      </c>
    </row>
    <row r="20" spans="1:6" ht="12.75">
      <c r="A20" t="s">
        <v>21</v>
      </c>
      <c r="D20" s="14">
        <f>D19/4</f>
        <v>57.98214285714286</v>
      </c>
      <c r="E20" s="14">
        <f>E19/4</f>
        <v>63.66666666666667</v>
      </c>
      <c r="F20" t="s">
        <v>20</v>
      </c>
    </row>
    <row r="21" spans="5:8" ht="12.75">
      <c r="E21" s="14"/>
      <c r="H21" s="13"/>
    </row>
    <row r="22" ht="12.75">
      <c r="E22" s="14"/>
    </row>
    <row r="23" spans="1:5" ht="12.75">
      <c r="A23" t="s">
        <v>22</v>
      </c>
      <c r="E23" s="14"/>
    </row>
    <row r="24" spans="1:6" ht="12.75">
      <c r="A24" s="2" t="s">
        <v>23</v>
      </c>
      <c r="B24" s="3"/>
      <c r="C24" s="3"/>
      <c r="D24" s="3"/>
      <c r="E24" s="15">
        <v>382</v>
      </c>
      <c r="F24" t="s">
        <v>5</v>
      </c>
    </row>
    <row r="25" spans="1:8" ht="12.75">
      <c r="A25" s="5" t="s">
        <v>24</v>
      </c>
      <c r="B25" s="6"/>
      <c r="C25" s="6"/>
      <c r="D25" s="6"/>
      <c r="E25" s="16">
        <v>3</v>
      </c>
      <c r="F25" t="s">
        <v>25</v>
      </c>
      <c r="H25" s="13"/>
    </row>
    <row r="26" spans="1:6" ht="12.75">
      <c r="A26" s="9" t="s">
        <v>26</v>
      </c>
      <c r="B26" s="10"/>
      <c r="C26" s="10"/>
      <c r="D26" s="10"/>
      <c r="E26" s="17">
        <v>3.5</v>
      </c>
      <c r="F26" t="s">
        <v>25</v>
      </c>
    </row>
    <row r="27" spans="1:6" ht="12.75">
      <c r="A27" s="18" t="s">
        <v>27</v>
      </c>
      <c r="E27" s="14">
        <f>(SQRT(E26/E25))*E24</f>
        <v>412.6071577986338</v>
      </c>
      <c r="F27" t="s">
        <v>5</v>
      </c>
    </row>
    <row r="28" ht="12.75">
      <c r="E28" s="14"/>
    </row>
    <row r="30" spans="1:8" ht="36.75">
      <c r="A30" s="19" t="s">
        <v>28</v>
      </c>
      <c r="B30" s="20" t="s">
        <v>29</v>
      </c>
      <c r="C30" s="20" t="s">
        <v>30</v>
      </c>
      <c r="D30" s="20" t="s">
        <v>31</v>
      </c>
      <c r="E30" s="20" t="s">
        <v>32</v>
      </c>
      <c r="F30" s="20" t="s">
        <v>33</v>
      </c>
      <c r="G30" s="20" t="s">
        <v>34</v>
      </c>
      <c r="H30" s="21" t="s">
        <v>35</v>
      </c>
    </row>
    <row r="31" spans="1:8" ht="12.75">
      <c r="A31" s="22">
        <v>280150431</v>
      </c>
      <c r="B31" s="6">
        <v>260</v>
      </c>
      <c r="C31" s="6">
        <v>12</v>
      </c>
      <c r="D31" s="6" t="s">
        <v>36</v>
      </c>
      <c r="E31" s="6" t="s">
        <v>37</v>
      </c>
      <c r="F31" s="6" t="s">
        <v>38</v>
      </c>
      <c r="G31" s="6">
        <v>0.684</v>
      </c>
      <c r="H31" s="23">
        <f>B31/G31</f>
        <v>380.11695906432743</v>
      </c>
    </row>
    <row r="32" spans="1:13" ht="12.75">
      <c r="A32" s="22">
        <v>280150432</v>
      </c>
      <c r="B32" s="6">
        <v>187</v>
      </c>
      <c r="C32" s="6">
        <v>14.5</v>
      </c>
      <c r="D32" s="6" t="s">
        <v>39</v>
      </c>
      <c r="E32" s="6"/>
      <c r="F32" s="6"/>
      <c r="G32" s="6">
        <v>0.684</v>
      </c>
      <c r="H32" s="23">
        <f>B32/G32</f>
        <v>273.39181286549706</v>
      </c>
      <c r="L32">
        <v>352</v>
      </c>
      <c r="M32">
        <v>14</v>
      </c>
    </row>
    <row r="33" spans="1:12" ht="12.75">
      <c r="A33" s="22">
        <v>280150711</v>
      </c>
      <c r="B33" s="6">
        <v>150</v>
      </c>
      <c r="C33" s="6">
        <v>15.9</v>
      </c>
      <c r="D33" s="6" t="s">
        <v>40</v>
      </c>
      <c r="E33" s="6"/>
      <c r="F33" s="6"/>
      <c r="G33" s="6">
        <v>0.684</v>
      </c>
      <c r="H33" s="23">
        <f>B33/G33</f>
        <v>219.29824561403507</v>
      </c>
      <c r="L33" s="13">
        <f>L32-M32</f>
        <v>338</v>
      </c>
    </row>
    <row r="34" spans="1:12" ht="12.75">
      <c r="A34" s="22">
        <v>280150712</v>
      </c>
      <c r="B34" s="6">
        <v>186.7</v>
      </c>
      <c r="C34" s="6">
        <v>15.9</v>
      </c>
      <c r="D34" s="6" t="s">
        <v>40</v>
      </c>
      <c r="E34" s="6"/>
      <c r="F34" s="6" t="s">
        <v>41</v>
      </c>
      <c r="G34" s="6">
        <v>0.684</v>
      </c>
      <c r="H34" s="23">
        <f>B34/G34</f>
        <v>272.95321637426895</v>
      </c>
      <c r="L34" s="13">
        <f>L32+M32</f>
        <v>366</v>
      </c>
    </row>
    <row r="35" spans="1:12" ht="12.75">
      <c r="A35" s="22">
        <v>280150760</v>
      </c>
      <c r="B35" s="6">
        <v>150</v>
      </c>
      <c r="C35" s="6">
        <v>15.9</v>
      </c>
      <c r="D35" s="6" t="s">
        <v>40</v>
      </c>
      <c r="E35" s="6"/>
      <c r="F35" s="6" t="s">
        <v>42</v>
      </c>
      <c r="G35" s="6">
        <v>0.684</v>
      </c>
      <c r="H35" s="23">
        <f>B35/G35</f>
        <v>219.29824561403507</v>
      </c>
      <c r="L35" s="13">
        <f>L34/H43</f>
        <v>0.9591724137931035</v>
      </c>
    </row>
    <row r="36" spans="1:12" ht="12.75">
      <c r="A36" s="22">
        <v>280150761</v>
      </c>
      <c r="B36" s="6">
        <v>186.7</v>
      </c>
      <c r="C36" s="6">
        <v>15.9</v>
      </c>
      <c r="D36" s="6" t="s">
        <v>40</v>
      </c>
      <c r="E36" s="6"/>
      <c r="F36" s="6"/>
      <c r="G36" s="6">
        <v>0.684</v>
      </c>
      <c r="H36" s="23">
        <f>B36/G36</f>
        <v>272.95321637426895</v>
      </c>
      <c r="L36" s="13">
        <f>L33/H43</f>
        <v>0.8857931034482759</v>
      </c>
    </row>
    <row r="37" spans="1:12" ht="12.75">
      <c r="A37" s="22">
        <v>280155002</v>
      </c>
      <c r="B37" s="6">
        <v>195</v>
      </c>
      <c r="C37" s="6">
        <v>15.4</v>
      </c>
      <c r="D37" s="6" t="s">
        <v>40</v>
      </c>
      <c r="E37" s="6"/>
      <c r="F37" s="6" t="s">
        <v>43</v>
      </c>
      <c r="G37" s="6">
        <v>0.684</v>
      </c>
      <c r="H37" s="23">
        <f>B37/G37</f>
        <v>285.0877192982456</v>
      </c>
      <c r="L37" s="13">
        <f>L32/H43</f>
        <v>0.9224827586206897</v>
      </c>
    </row>
    <row r="38" spans="1:8" ht="12.75">
      <c r="A38" s="22">
        <v>280155009</v>
      </c>
      <c r="B38" s="6">
        <v>237</v>
      </c>
      <c r="C38" s="6">
        <v>15.4</v>
      </c>
      <c r="D38" s="6" t="s">
        <v>40</v>
      </c>
      <c r="E38" s="6" t="s">
        <v>44</v>
      </c>
      <c r="F38" s="6" t="s">
        <v>45</v>
      </c>
      <c r="G38" s="6">
        <v>0.684</v>
      </c>
      <c r="H38" s="23">
        <f>B38/G38</f>
        <v>346.4912280701754</v>
      </c>
    </row>
    <row r="39" spans="1:8" ht="12.75">
      <c r="A39" s="22">
        <v>280155748</v>
      </c>
      <c r="B39" s="6">
        <v>150</v>
      </c>
      <c r="C39" s="6">
        <v>15.95</v>
      </c>
      <c r="D39" s="6" t="s">
        <v>46</v>
      </c>
      <c r="E39" s="6"/>
      <c r="F39" s="6"/>
      <c r="G39" s="6">
        <v>0.684</v>
      </c>
      <c r="H39" s="23">
        <f>B39/G39</f>
        <v>219.29824561403507</v>
      </c>
    </row>
    <row r="40" spans="1:8" ht="12.75">
      <c r="A40" s="22">
        <v>280155749</v>
      </c>
      <c r="B40" s="6">
        <v>261</v>
      </c>
      <c r="C40" s="6">
        <v>15.95</v>
      </c>
      <c r="D40" s="6" t="s">
        <v>47</v>
      </c>
      <c r="E40" s="6" t="s">
        <v>48</v>
      </c>
      <c r="F40" s="24" t="s">
        <v>49</v>
      </c>
      <c r="G40" s="6">
        <v>0.684</v>
      </c>
      <c r="H40" s="23">
        <f>B40/G40</f>
        <v>381.57894736842104</v>
      </c>
    </row>
    <row r="41" spans="1:8" ht="12.75">
      <c r="A41" s="22">
        <v>280155750</v>
      </c>
      <c r="B41" s="6">
        <v>187</v>
      </c>
      <c r="C41" s="6">
        <v>15.95</v>
      </c>
      <c r="D41" s="6" t="s">
        <v>47</v>
      </c>
      <c r="E41" s="6"/>
      <c r="F41" s="6"/>
      <c r="G41" s="6">
        <v>0.684</v>
      </c>
      <c r="H41" s="23">
        <f>B41/G41</f>
        <v>273.39181286549706</v>
      </c>
    </row>
    <row r="42" spans="1:8" ht="12.75">
      <c r="A42" s="22">
        <v>280156022</v>
      </c>
      <c r="B42" s="6">
        <v>213</v>
      </c>
      <c r="C42" s="6">
        <v>15.95</v>
      </c>
      <c r="D42" s="6" t="s">
        <v>50</v>
      </c>
      <c r="E42" s="6"/>
      <c r="F42" s="6"/>
      <c r="G42" s="6">
        <v>0.684</v>
      </c>
      <c r="H42" s="23">
        <f>B42/G42</f>
        <v>311.4035087719298</v>
      </c>
    </row>
    <row r="43" spans="1:9" ht="12.75">
      <c r="A43" s="22">
        <v>280156023</v>
      </c>
      <c r="B43" s="6">
        <v>261</v>
      </c>
      <c r="C43" s="6">
        <v>15.95</v>
      </c>
      <c r="D43" s="6" t="s">
        <v>51</v>
      </c>
      <c r="E43" s="6" t="s">
        <v>52</v>
      </c>
      <c r="F43" s="6" t="s">
        <v>53</v>
      </c>
      <c r="G43" s="6">
        <v>0.684</v>
      </c>
      <c r="H43" s="23">
        <f>B43/G43</f>
        <v>381.57894736842104</v>
      </c>
      <c r="I43" s="13">
        <f>H43*0.9</f>
        <v>343.42105263157896</v>
      </c>
    </row>
    <row r="44" spans="1:9" ht="12.75">
      <c r="A44" s="22"/>
      <c r="B44" s="14">
        <f>H44*G44</f>
        <v>430.92</v>
      </c>
      <c r="C44" s="6"/>
      <c r="D44" s="6"/>
      <c r="E44" s="6"/>
      <c r="F44" s="6"/>
      <c r="G44" s="6">
        <v>0.684</v>
      </c>
      <c r="H44" s="23">
        <v>630</v>
      </c>
      <c r="I44" s="13">
        <f>H44*0.9</f>
        <v>567</v>
      </c>
    </row>
    <row r="45" spans="1:8" ht="12.75">
      <c r="A45" s="22"/>
      <c r="B45" s="6">
        <v>313</v>
      </c>
      <c r="C45" s="6"/>
      <c r="D45" s="6"/>
      <c r="E45" s="6"/>
      <c r="F45" s="6"/>
      <c r="G45" s="6">
        <v>0.684</v>
      </c>
      <c r="H45" s="23">
        <v>413</v>
      </c>
    </row>
    <row r="46" spans="1:8" ht="12.75">
      <c r="A46" s="22"/>
      <c r="B46" s="6"/>
      <c r="C46" s="6"/>
      <c r="D46" s="6"/>
      <c r="E46" s="6"/>
      <c r="F46" s="6"/>
      <c r="G46" s="6">
        <v>0.684</v>
      </c>
      <c r="H46" s="23"/>
    </row>
    <row r="47" spans="1:8" ht="12.75">
      <c r="A47" s="22"/>
      <c r="B47" s="6"/>
      <c r="C47" s="6"/>
      <c r="D47" s="6"/>
      <c r="E47" s="6"/>
      <c r="F47" s="6"/>
      <c r="G47" s="6">
        <v>0.684</v>
      </c>
      <c r="H47" s="23"/>
    </row>
    <row r="48" spans="1:8" ht="12.75">
      <c r="A48" s="22"/>
      <c r="B48" s="6"/>
      <c r="C48" s="6"/>
      <c r="D48" s="6"/>
      <c r="E48" s="6"/>
      <c r="F48" s="6"/>
      <c r="G48" s="6">
        <v>0.684</v>
      </c>
      <c r="H48" s="23"/>
    </row>
    <row r="49" spans="1:8" ht="12.75">
      <c r="A49" s="25"/>
      <c r="B49" s="10"/>
      <c r="C49" s="10"/>
      <c r="D49" s="10"/>
      <c r="E49" s="10"/>
      <c r="F49" s="10"/>
      <c r="G49" s="10">
        <v>0.684</v>
      </c>
      <c r="H49" s="26"/>
    </row>
    <row r="51" ht="12.75">
      <c r="A51" s="27" t="s">
        <v>54</v>
      </c>
    </row>
    <row r="52" ht="12.75">
      <c r="A52" s="27" t="s">
        <v>55</v>
      </c>
    </row>
    <row r="53" ht="12.75">
      <c r="A53" s="27" t="s">
        <v>56</v>
      </c>
    </row>
    <row r="54" ht="12.75">
      <c r="A54" s="27" t="s">
        <v>57</v>
      </c>
    </row>
  </sheetData>
  <conditionalFormatting sqref="H31:H49">
    <cfRule type="cellIs" priority="1" dxfId="0" operator="greaterThanOrEqual" stopIfTrue="1">
      <formula>$E$10</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A3" sqref="A3"/>
    </sheetView>
  </sheetViews>
  <sheetFormatPr defaultColWidth="9.140625" defaultRowHeight="12.75"/>
  <cols>
    <col min="1" max="1" width="14.8515625" style="0" customWidth="1"/>
    <col min="2" max="2" width="15.7109375" style="0" customWidth="1"/>
    <col min="3" max="3" width="18.421875" style="0" customWidth="1"/>
    <col min="4" max="4" width="12.7109375" style="0" customWidth="1"/>
    <col min="5" max="5" width="13.28125" style="0" customWidth="1"/>
    <col min="6" max="6" width="13.8515625" style="0" customWidth="1"/>
  </cols>
  <sheetData>
    <row r="1" spans="1:8" ht="12.75">
      <c r="A1" s="28" t="s">
        <v>58</v>
      </c>
      <c r="B1" s="28" t="s">
        <v>59</v>
      </c>
      <c r="C1" s="28" t="s">
        <v>60</v>
      </c>
      <c r="D1" s="28" t="s">
        <v>61</v>
      </c>
      <c r="E1" t="s">
        <v>62</v>
      </c>
      <c r="H1" s="28"/>
    </row>
    <row r="2" spans="1:9" ht="12.75">
      <c r="A2" s="29">
        <v>286</v>
      </c>
      <c r="B2" s="30">
        <f>A2/60</f>
        <v>4.766666666666667</v>
      </c>
      <c r="C2" s="31">
        <v>1</v>
      </c>
      <c r="D2" s="29">
        <v>12.5</v>
      </c>
      <c r="E2" t="s">
        <v>63</v>
      </c>
      <c r="F2">
        <v>14.65</v>
      </c>
      <c r="H2" s="30"/>
      <c r="I2" t="s">
        <v>64</v>
      </c>
    </row>
    <row r="3" spans="1:9" ht="12.75">
      <c r="A3" s="13"/>
      <c r="D3" s="32"/>
      <c r="E3" t="s">
        <v>65</v>
      </c>
      <c r="F3">
        <v>9.84</v>
      </c>
      <c r="G3" s="13"/>
      <c r="I3" t="s">
        <v>66</v>
      </c>
    </row>
    <row r="6" spans="1:8" ht="12.75">
      <c r="A6" s="28" t="s">
        <v>67</v>
      </c>
      <c r="B6" s="28" t="s">
        <v>68</v>
      </c>
      <c r="C6" s="28" t="s">
        <v>69</v>
      </c>
      <c r="D6" s="28" t="s">
        <v>70</v>
      </c>
      <c r="E6" s="28" t="s">
        <v>71</v>
      </c>
      <c r="H6" s="28"/>
    </row>
    <row r="7" spans="1:8" ht="12.75">
      <c r="A7">
        <v>2000</v>
      </c>
      <c r="B7" s="30">
        <f>(60/(A7/2)*1000)*C2</f>
        <v>60</v>
      </c>
      <c r="C7" s="30">
        <f>B2*B7</f>
        <v>286</v>
      </c>
      <c r="D7" s="30">
        <f>C7*D2</f>
        <v>3575</v>
      </c>
      <c r="E7" s="30">
        <f>(D7*2/1000)*(A7/60)</f>
        <v>238.33333333333337</v>
      </c>
      <c r="F7" s="13"/>
      <c r="G7" s="13"/>
      <c r="H7" s="30"/>
    </row>
    <row r="8" spans="1:8" ht="12.75">
      <c r="A8">
        <v>2500</v>
      </c>
      <c r="B8" s="30">
        <f>(60/(A8/2)*1000)*C2</f>
        <v>48</v>
      </c>
      <c r="C8" s="30">
        <f>B2*B8</f>
        <v>228.8</v>
      </c>
      <c r="D8" s="30">
        <f>C8*D2</f>
        <v>2860</v>
      </c>
      <c r="E8" s="30">
        <f>(D8*2/1000)*(A8/60)</f>
        <v>238.33333333333331</v>
      </c>
      <c r="F8" s="13"/>
      <c r="G8" s="13"/>
      <c r="H8" s="30"/>
    </row>
    <row r="9" spans="1:8" ht="12.75">
      <c r="A9">
        <v>3000</v>
      </c>
      <c r="B9" s="30">
        <f>(60/(A9/2)*1000)*C2</f>
        <v>40</v>
      </c>
      <c r="C9" s="30">
        <f>B2*B9</f>
        <v>190.66666666666666</v>
      </c>
      <c r="D9" s="30">
        <f>C9*D2</f>
        <v>2383.333333333333</v>
      </c>
      <c r="E9" s="30">
        <f>(D9*2/1000)*(A9/60)</f>
        <v>238.3333333333333</v>
      </c>
      <c r="F9" s="13"/>
      <c r="G9" s="13"/>
      <c r="H9" s="30"/>
    </row>
    <row r="10" spans="1:8" ht="12.75">
      <c r="A10">
        <v>3500</v>
      </c>
      <c r="B10" s="30">
        <f>(60/(A10/2)*1000)*C2</f>
        <v>34.285714285714285</v>
      </c>
      <c r="C10" s="30">
        <f>B2*B10</f>
        <v>163.42857142857142</v>
      </c>
      <c r="D10" s="30">
        <f>C10*D2</f>
        <v>2042.8571428571427</v>
      </c>
      <c r="E10" s="30">
        <f>(D10*2/1000)*(A10/60)</f>
        <v>238.33333333333331</v>
      </c>
      <c r="F10" s="13"/>
      <c r="G10" s="13"/>
      <c r="H10" s="30"/>
    </row>
    <row r="11" spans="1:8" ht="12.75">
      <c r="A11">
        <v>4000</v>
      </c>
      <c r="B11" s="30">
        <f>(60/(A11/2)*1000)*C2</f>
        <v>30</v>
      </c>
      <c r="C11" s="30">
        <f>B2*B11</f>
        <v>143</v>
      </c>
      <c r="D11" s="30">
        <f>C11*D2</f>
        <v>1787.5</v>
      </c>
      <c r="E11" s="30">
        <f>(D11*2/1000)*(A11/60)</f>
        <v>238.33333333333337</v>
      </c>
      <c r="F11" s="13"/>
      <c r="G11" s="13"/>
      <c r="H11" s="30"/>
    </row>
    <row r="12" spans="1:8" ht="12.75">
      <c r="A12">
        <v>4500</v>
      </c>
      <c r="B12" s="30">
        <f>(60/(A12/2)*1000)*C2</f>
        <v>26.666666666666668</v>
      </c>
      <c r="C12" s="30">
        <f>B2*B12</f>
        <v>127.11111111111111</v>
      </c>
      <c r="D12" s="30">
        <f>C12*D2</f>
        <v>1588.888888888889</v>
      </c>
      <c r="E12" s="30">
        <f>(D12*2/1000)*(A12/60)</f>
        <v>238.33333333333334</v>
      </c>
      <c r="F12" s="13"/>
      <c r="G12" s="13"/>
      <c r="H12" s="30"/>
    </row>
    <row r="13" spans="1:10" ht="12.75">
      <c r="A13">
        <v>5000</v>
      </c>
      <c r="B13" s="30">
        <f>(60/(A13/2)*1000)*C2</f>
        <v>24</v>
      </c>
      <c r="C13" s="30">
        <f>B2*B13</f>
        <v>114.4</v>
      </c>
      <c r="D13" s="30">
        <f>C13*D2</f>
        <v>1430</v>
      </c>
      <c r="E13" s="30">
        <f>(D13*2/1000)*(A13/60)</f>
        <v>238.33333333333331</v>
      </c>
      <c r="F13" s="13"/>
      <c r="G13" s="13"/>
      <c r="H13" s="30"/>
      <c r="J13" s="13"/>
    </row>
    <row r="14" spans="1:8" ht="12.75">
      <c r="A14">
        <v>5500</v>
      </c>
      <c r="B14" s="30">
        <f>(60/(A14/2)*1000)*C2</f>
        <v>21.81818181818182</v>
      </c>
      <c r="C14" s="30">
        <f>B2*B14</f>
        <v>104.00000000000001</v>
      </c>
      <c r="D14" s="30">
        <f>C14*D2</f>
        <v>1300.0000000000002</v>
      </c>
      <c r="E14" s="30">
        <f>(D14*2/1000)*(A14/60)</f>
        <v>238.3333333333334</v>
      </c>
      <c r="F14" s="13"/>
      <c r="G14" s="13"/>
      <c r="H14" s="30"/>
    </row>
    <row r="15" spans="1:8" ht="12.75">
      <c r="A15">
        <v>6000</v>
      </c>
      <c r="B15" s="30">
        <f>(60/(A15/2)*1000)*C2</f>
        <v>20</v>
      </c>
      <c r="C15" s="30">
        <f>B2*B15</f>
        <v>95.33333333333333</v>
      </c>
      <c r="D15" s="30">
        <f>C15*D2</f>
        <v>1191.6666666666665</v>
      </c>
      <c r="E15" s="30">
        <f>(D15*2/1000)*(A15/60)</f>
        <v>238.3333333333333</v>
      </c>
      <c r="F15" s="13"/>
      <c r="G15" s="13"/>
      <c r="H15" s="30"/>
    </row>
    <row r="16" spans="1:8" ht="12.75">
      <c r="A16">
        <v>6500</v>
      </c>
      <c r="B16" s="30">
        <f>(60/(A16/2)*1000)*C2</f>
        <v>18.461538461538463</v>
      </c>
      <c r="C16" s="30">
        <f>B2*B16</f>
        <v>88.00000000000001</v>
      </c>
      <c r="D16" s="30">
        <f>C16*D2</f>
        <v>1100.0000000000002</v>
      </c>
      <c r="E16" s="30">
        <f>(D16*2/1000)*(A16/60)</f>
        <v>238.3333333333334</v>
      </c>
      <c r="F16" s="13"/>
      <c r="G16" s="13"/>
      <c r="H16" s="30"/>
    </row>
    <row r="17" spans="1:8" ht="12.75">
      <c r="A17">
        <v>7000</v>
      </c>
      <c r="B17" s="30">
        <f>(60/(A17/2)*1000)*C2</f>
        <v>17.142857142857142</v>
      </c>
      <c r="C17" s="30">
        <f>B2*B17</f>
        <v>81.71428571428571</v>
      </c>
      <c r="D17" s="30">
        <f>C17*D2</f>
        <v>1021.4285714285713</v>
      </c>
      <c r="E17" s="30">
        <f>(D17*2/1000)*(A17/60)</f>
        <v>238.33333333333331</v>
      </c>
      <c r="F17" s="13"/>
      <c r="G17" s="13"/>
      <c r="H17" s="30"/>
    </row>
    <row r="18" spans="2:8" ht="12.75">
      <c r="B18" s="30"/>
      <c r="C18" s="30"/>
      <c r="D18" s="30"/>
      <c r="E18" s="30"/>
      <c r="H18" s="30"/>
    </row>
    <row r="19" spans="1:4" ht="12.75">
      <c r="A19" s="28" t="s">
        <v>72</v>
      </c>
      <c r="D19" s="28" t="s">
        <v>73</v>
      </c>
    </row>
    <row r="20" spans="1:8" ht="12.75">
      <c r="A20" s="33">
        <v>291</v>
      </c>
      <c r="B20" s="14">
        <f>A20/0.684</f>
        <v>425.43859649122805</v>
      </c>
      <c r="C20" t="s">
        <v>74</v>
      </c>
      <c r="D20" s="28" t="s">
        <v>75</v>
      </c>
      <c r="E20" s="33">
        <v>22.7</v>
      </c>
      <c r="F20" s="13"/>
      <c r="H20" s="14"/>
    </row>
    <row r="21" spans="1:8" ht="12.75">
      <c r="A21" s="33">
        <v>291</v>
      </c>
      <c r="B21" s="14">
        <f>A21*0.684</f>
        <v>199.044</v>
      </c>
      <c r="C21" t="s">
        <v>76</v>
      </c>
      <c r="D21" s="28" t="s">
        <v>77</v>
      </c>
      <c r="E21" s="33">
        <v>1151</v>
      </c>
      <c r="F21" s="13"/>
      <c r="H21" s="14"/>
    </row>
    <row r="22" spans="4:7" ht="12.75">
      <c r="D22" s="28" t="s">
        <v>78</v>
      </c>
      <c r="E22" s="34">
        <f>1/((E20*B2)/(E21))</f>
        <v>10.63738024090447</v>
      </c>
      <c r="G22" s="13"/>
    </row>
    <row r="23" ht="12.75">
      <c r="F23" s="13"/>
    </row>
    <row r="24" spans="1:8" ht="12.75">
      <c r="A24" s="28"/>
      <c r="B24" s="28"/>
      <c r="C24" s="28"/>
      <c r="D24" s="28"/>
      <c r="H24" s="28"/>
    </row>
  </sheetData>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113"/>
  <sheetViews>
    <sheetView workbookViewId="0" topLeftCell="B1">
      <selection activeCell="B1" sqref="B1"/>
    </sheetView>
  </sheetViews>
  <sheetFormatPr defaultColWidth="9.140625" defaultRowHeight="12.75"/>
  <cols>
    <col min="3" max="3" width="10.57421875" style="0" customWidth="1"/>
    <col min="4" max="4" width="25.140625" style="0" customWidth="1"/>
    <col min="5" max="5" width="15.28125" style="0" customWidth="1"/>
    <col min="6" max="6" width="11.57421875" style="0" customWidth="1"/>
    <col min="7" max="7" width="11.421875" style="0" customWidth="1"/>
  </cols>
  <sheetData>
    <row r="1" spans="3:6" ht="12.75">
      <c r="C1" s="28" t="s">
        <v>79</v>
      </c>
      <c r="F1" s="13"/>
    </row>
    <row r="2" spans="3:8" ht="13.5">
      <c r="C2" s="35">
        <v>1200</v>
      </c>
      <c r="G2" s="36" t="s">
        <v>80</v>
      </c>
      <c r="H2" s="36"/>
    </row>
    <row r="3" spans="2:6" ht="12.75">
      <c r="B3" s="28"/>
      <c r="C3" s="28" t="s">
        <v>81</v>
      </c>
      <c r="D3" s="28" t="s">
        <v>82</v>
      </c>
      <c r="E3" s="28" t="s">
        <v>83</v>
      </c>
      <c r="F3" s="28" t="s">
        <v>84</v>
      </c>
    </row>
    <row r="4" spans="2:6" ht="12.75">
      <c r="B4" s="30"/>
      <c r="C4">
        <v>2000</v>
      </c>
      <c r="D4" s="30">
        <f>(C2*2/1000)*(C4/60)</f>
        <v>80</v>
      </c>
      <c r="E4" s="30">
        <f>D4*1.36</f>
        <v>108.79999999999998</v>
      </c>
      <c r="F4" s="13">
        <f>E4/(C4/7024)</f>
        <v>382.1055999999999</v>
      </c>
    </row>
    <row r="5" spans="2:6" ht="12.75">
      <c r="B5" s="30"/>
      <c r="C5">
        <v>2500</v>
      </c>
      <c r="D5" s="30">
        <f>(C2*2/1000)*(C5/60)</f>
        <v>99.99999999999999</v>
      </c>
      <c r="E5" s="30">
        <f>D5*1.36</f>
        <v>135.99999999999997</v>
      </c>
      <c r="F5" s="13">
        <f>E5/(C5/7024)</f>
        <v>382.1055999999999</v>
      </c>
    </row>
    <row r="6" spans="2:6" ht="12.75">
      <c r="B6" s="30"/>
      <c r="C6">
        <v>3000</v>
      </c>
      <c r="D6" s="30">
        <f>(C2*2/1000)*(C6/60)</f>
        <v>120</v>
      </c>
      <c r="E6" s="30">
        <f>D6*1.36</f>
        <v>163.2</v>
      </c>
      <c r="F6" s="13">
        <f>E6/(C6/7024)</f>
        <v>382.1056</v>
      </c>
    </row>
    <row r="7" spans="2:6" ht="12.75">
      <c r="B7" s="30"/>
      <c r="C7">
        <v>3500</v>
      </c>
      <c r="D7" s="30">
        <f>(C2*2/1000)*(C7/60)</f>
        <v>140</v>
      </c>
      <c r="E7" s="30">
        <f>D7*1.36</f>
        <v>190.39999999999998</v>
      </c>
      <c r="F7" s="13">
        <f>E7/(C7/7024)</f>
        <v>382.1056</v>
      </c>
    </row>
    <row r="8" spans="2:6" ht="12.75">
      <c r="B8" s="30"/>
      <c r="C8">
        <v>4000</v>
      </c>
      <c r="D8" s="30">
        <f>(C2*2/1000)*(C8/60)</f>
        <v>160</v>
      </c>
      <c r="E8" s="30">
        <f>D8*1.36</f>
        <v>217.59999999999997</v>
      </c>
      <c r="F8" s="13">
        <f>E8/(C8/7024)</f>
        <v>382.1055999999999</v>
      </c>
    </row>
    <row r="9" spans="2:6" ht="12.75">
      <c r="B9" s="30"/>
      <c r="C9">
        <v>4500</v>
      </c>
      <c r="D9" s="30">
        <f>(C2*2/1000)*(C9/60)</f>
        <v>180</v>
      </c>
      <c r="E9" s="30">
        <f>D9*1.36</f>
        <v>244.79999999999998</v>
      </c>
      <c r="F9" s="13">
        <f>E9/(C9/7024)</f>
        <v>382.1056</v>
      </c>
    </row>
    <row r="10" spans="2:6" ht="12.75">
      <c r="B10" s="30"/>
      <c r="C10">
        <v>5000</v>
      </c>
      <c r="D10" s="30">
        <f>(C2*2/1000)*(C10/60)</f>
        <v>199.99999999999997</v>
      </c>
      <c r="E10" s="30">
        <f>D10*1.36</f>
        <v>271.99999999999994</v>
      </c>
      <c r="F10" s="13">
        <f>E10/(C10/7024)</f>
        <v>382.1055999999999</v>
      </c>
    </row>
    <row r="11" spans="2:6" ht="12.75">
      <c r="B11" s="30"/>
      <c r="C11">
        <v>5500</v>
      </c>
      <c r="D11" s="30">
        <f>(C2*2/1000)*(C11/60)</f>
        <v>220</v>
      </c>
      <c r="E11" s="30">
        <f>D11*1.36</f>
        <v>299.2</v>
      </c>
      <c r="F11" s="13">
        <f>E11/(C11/7024)</f>
        <v>382.1056</v>
      </c>
    </row>
    <row r="12" spans="2:6" ht="12.75">
      <c r="B12" s="30"/>
      <c r="C12">
        <v>6000</v>
      </c>
      <c r="D12" s="30">
        <f>(C2*2/1000)*(C12/60)</f>
        <v>240</v>
      </c>
      <c r="E12" s="30">
        <f>D12*1.36</f>
        <v>326.4</v>
      </c>
      <c r="F12" s="13">
        <f>E12/(C12/7024)</f>
        <v>382.1056</v>
      </c>
    </row>
    <row r="13" spans="2:6" ht="12.75">
      <c r="B13" s="30"/>
      <c r="C13">
        <v>6500</v>
      </c>
      <c r="D13" s="30">
        <f>(C2*2/1000)*(C13/60)</f>
        <v>260</v>
      </c>
      <c r="E13" s="30">
        <f>D13*1.36</f>
        <v>353.59999999999997</v>
      </c>
      <c r="F13" s="13">
        <f>E13/(C13/7024)</f>
        <v>382.1055999999999</v>
      </c>
    </row>
    <row r="14" spans="4:12" ht="12.75">
      <c r="D14" s="30"/>
      <c r="E14" s="30"/>
      <c r="F14" s="13"/>
      <c r="J14" s="30"/>
      <c r="K14" s="30"/>
      <c r="L14" s="13"/>
    </row>
    <row r="15" spans="3:12" ht="12.75">
      <c r="C15" s="28" t="s">
        <v>85</v>
      </c>
      <c r="E15" t="s">
        <v>86</v>
      </c>
      <c r="J15" s="30"/>
      <c r="K15" s="30"/>
      <c r="L15" s="13"/>
    </row>
    <row r="16" spans="3:12" ht="12.75">
      <c r="C16" s="29">
        <v>225</v>
      </c>
      <c r="J16" s="30"/>
      <c r="K16" s="30"/>
      <c r="L16" s="13"/>
    </row>
    <row r="17" spans="3:12" ht="12.75">
      <c r="C17" s="28" t="s">
        <v>81</v>
      </c>
      <c r="D17" s="28" t="s">
        <v>77</v>
      </c>
      <c r="E17" s="28" t="s">
        <v>83</v>
      </c>
      <c r="F17" s="28" t="s">
        <v>84</v>
      </c>
      <c r="J17" s="30"/>
      <c r="K17" s="30"/>
      <c r="L17" s="13"/>
    </row>
    <row r="18" spans="3:12" ht="12.75">
      <c r="C18">
        <v>2000</v>
      </c>
      <c r="D18" s="30">
        <f>((C16/(C18/60))*1000)/2</f>
        <v>3374.9999999999995</v>
      </c>
      <c r="E18" s="30">
        <f>C16*1.36</f>
        <v>306</v>
      </c>
      <c r="F18" s="13">
        <f>E18/(C18/7024)</f>
        <v>1074.672</v>
      </c>
      <c r="J18" s="30"/>
      <c r="K18" s="30"/>
      <c r="L18" s="13"/>
    </row>
    <row r="19" spans="3:12" ht="12.75">
      <c r="C19">
        <v>2500</v>
      </c>
      <c r="D19" s="30">
        <f>((C16/(C19/60))*1000)/2</f>
        <v>2700</v>
      </c>
      <c r="E19" s="30">
        <f>C16*1.36</f>
        <v>306</v>
      </c>
      <c r="F19" s="13">
        <f>E19/(C19/7024)</f>
        <v>859.7376</v>
      </c>
      <c r="J19" s="30"/>
      <c r="K19" s="30"/>
      <c r="L19" s="13"/>
    </row>
    <row r="20" spans="3:12" ht="12.75">
      <c r="C20">
        <v>3000</v>
      </c>
      <c r="D20" s="30">
        <f>((C16/(C20/60))*1000)/2</f>
        <v>2250</v>
      </c>
      <c r="E20" s="30">
        <f>C16*1.36</f>
        <v>306</v>
      </c>
      <c r="F20" s="13">
        <f>E20/(C20/7024)</f>
        <v>716.448</v>
      </c>
      <c r="J20" s="30"/>
      <c r="K20" s="30"/>
      <c r="L20" s="13"/>
    </row>
    <row r="21" spans="3:12" ht="12.75">
      <c r="C21">
        <v>3500</v>
      </c>
      <c r="D21" s="30">
        <f>((C16/(C21/60))*1000)/2</f>
        <v>1928.5714285714287</v>
      </c>
      <c r="E21" s="30">
        <f>C16*1.36</f>
        <v>306</v>
      </c>
      <c r="F21" s="13">
        <f>E21/(C21/7024)</f>
        <v>614.0982857142858</v>
      </c>
      <c r="J21" s="30"/>
      <c r="K21" s="30"/>
      <c r="L21" s="13"/>
    </row>
    <row r="22" spans="3:6" ht="12.75">
      <c r="C22">
        <v>4000</v>
      </c>
      <c r="D22" s="30">
        <f>((C16/(C22/60))*1000)/2</f>
        <v>1687.4999999999998</v>
      </c>
      <c r="E22" s="30">
        <f>C16*1.36</f>
        <v>306</v>
      </c>
      <c r="F22" s="13">
        <f>E22/(C22/7024)</f>
        <v>537.336</v>
      </c>
    </row>
    <row r="23" spans="3:10" ht="12.75">
      <c r="C23">
        <v>4500</v>
      </c>
      <c r="D23" s="30">
        <f>((C16/(C23/60))*1000)/2</f>
        <v>1500</v>
      </c>
      <c r="E23" s="30">
        <f>C16*1.36</f>
        <v>306</v>
      </c>
      <c r="F23" s="13">
        <f>E23/(C23/7024)</f>
        <v>477.632</v>
      </c>
      <c r="J23" s="30"/>
    </row>
    <row r="24" spans="3:6" ht="12.75">
      <c r="C24">
        <v>5000</v>
      </c>
      <c r="D24" s="30">
        <f>((C16/(C24/60))*1000)/2</f>
        <v>1350</v>
      </c>
      <c r="E24" s="30">
        <f>C16*1.36</f>
        <v>306</v>
      </c>
      <c r="F24" s="13">
        <f>E24/(C24/7024)</f>
        <v>429.8688</v>
      </c>
    </row>
    <row r="25" spans="3:9" ht="12.75">
      <c r="C25">
        <v>5500</v>
      </c>
      <c r="D25" s="30">
        <f>((C16/(C25/60))*1000)/2</f>
        <v>1227.2727272727273</v>
      </c>
      <c r="E25" s="30">
        <f>C16*1.36</f>
        <v>306</v>
      </c>
      <c r="F25" s="13">
        <f>E25/(C25/7024)</f>
        <v>390.7898181818182</v>
      </c>
      <c r="I25" s="13"/>
    </row>
    <row r="26" spans="3:6" ht="12.75">
      <c r="C26">
        <v>6000</v>
      </c>
      <c r="D26" s="30">
        <f>((C16/(C26/60))*1000)/2</f>
        <v>1125</v>
      </c>
      <c r="E26" s="30">
        <f>C16*1.36</f>
        <v>306</v>
      </c>
      <c r="F26" s="13">
        <f>E26/(C26/7024)</f>
        <v>358.224</v>
      </c>
    </row>
    <row r="27" spans="3:6" ht="12.75">
      <c r="C27">
        <v>6500</v>
      </c>
      <c r="D27" s="30">
        <f>((C16/(C27/60))*1000)/2</f>
        <v>1038.4615384615386</v>
      </c>
      <c r="E27" s="30">
        <f>C16*1.36</f>
        <v>306</v>
      </c>
      <c r="F27" s="13">
        <f>E27/(C27/7024)</f>
        <v>330.6683076923077</v>
      </c>
    </row>
    <row r="28" spans="4:6" ht="12.75">
      <c r="D28" s="30"/>
      <c r="E28" s="30"/>
      <c r="F28" s="13"/>
    </row>
    <row r="29" spans="3:4" ht="12.75">
      <c r="C29" t="s">
        <v>87</v>
      </c>
      <c r="D29" t="s">
        <v>88</v>
      </c>
    </row>
    <row r="30" spans="2:7" ht="12.75">
      <c r="B30">
        <v>1</v>
      </c>
      <c r="C30" s="28" t="s">
        <v>89</v>
      </c>
      <c r="D30" s="28" t="s">
        <v>90</v>
      </c>
      <c r="E30" s="28" t="s">
        <v>91</v>
      </c>
      <c r="F30" s="28" t="s">
        <v>92</v>
      </c>
      <c r="G30" s="28" t="s">
        <v>93</v>
      </c>
    </row>
    <row r="31" spans="1:7" ht="12.75">
      <c r="A31" t="s">
        <v>94</v>
      </c>
      <c r="B31">
        <v>2</v>
      </c>
      <c r="C31" t="s">
        <v>95</v>
      </c>
      <c r="D31" t="s">
        <v>96</v>
      </c>
      <c r="E31" t="s">
        <v>97</v>
      </c>
      <c r="F31" t="s">
        <v>98</v>
      </c>
      <c r="G31" s="13">
        <f>HEX2DEC(F31)</f>
        <v>15732806</v>
      </c>
    </row>
    <row r="32" spans="2:7" ht="12.75">
      <c r="B32">
        <v>3</v>
      </c>
      <c r="C32" t="s">
        <v>99</v>
      </c>
      <c r="D32" t="s">
        <v>100</v>
      </c>
      <c r="E32" t="s">
        <v>101</v>
      </c>
      <c r="F32" t="s">
        <v>102</v>
      </c>
      <c r="G32" s="13">
        <f>HEX2DEC(F32)</f>
        <v>15732808</v>
      </c>
    </row>
    <row r="33" spans="2:7" ht="12.75">
      <c r="B33">
        <v>4</v>
      </c>
      <c r="C33" t="s">
        <v>103</v>
      </c>
      <c r="D33" t="s">
        <v>104</v>
      </c>
      <c r="E33" t="s">
        <v>105</v>
      </c>
      <c r="F33" t="s">
        <v>106</v>
      </c>
      <c r="G33" s="13">
        <f>HEX2DEC(F33)</f>
        <v>15732800</v>
      </c>
    </row>
    <row r="34" spans="2:7" ht="12.75">
      <c r="B34">
        <v>5</v>
      </c>
      <c r="C34" t="s">
        <v>107</v>
      </c>
      <c r="D34" t="s">
        <v>108</v>
      </c>
      <c r="E34" t="s">
        <v>109</v>
      </c>
      <c r="F34" t="s">
        <v>110</v>
      </c>
      <c r="G34" s="13">
        <f>HEX2DEC(F34)</f>
        <v>15744862</v>
      </c>
    </row>
    <row r="35" spans="2:7" ht="12.75">
      <c r="B35">
        <v>6</v>
      </c>
      <c r="C35" t="s">
        <v>111</v>
      </c>
      <c r="D35" t="s">
        <v>112</v>
      </c>
      <c r="E35" t="s">
        <v>113</v>
      </c>
      <c r="F35" t="s">
        <v>114</v>
      </c>
      <c r="G35" s="13">
        <f>HEX2DEC(F35)</f>
        <v>15744864</v>
      </c>
    </row>
    <row r="36" spans="2:7" ht="12.75">
      <c r="B36">
        <v>7</v>
      </c>
      <c r="C36" t="s">
        <v>115</v>
      </c>
      <c r="D36" t="s">
        <v>116</v>
      </c>
      <c r="E36" t="s">
        <v>117</v>
      </c>
      <c r="F36" t="s">
        <v>118</v>
      </c>
      <c r="G36" s="13">
        <f>HEX2DEC(F36)</f>
        <v>15745666</v>
      </c>
    </row>
    <row r="37" spans="2:7" ht="12.75">
      <c r="B37">
        <v>8</v>
      </c>
      <c r="C37" t="s">
        <v>119</v>
      </c>
      <c r="D37" t="s">
        <v>120</v>
      </c>
      <c r="F37" t="s">
        <v>121</v>
      </c>
      <c r="G37" s="13">
        <f>HEX2DEC(F37)</f>
        <v>15735358</v>
      </c>
    </row>
    <row r="38" spans="2:7" ht="12.75">
      <c r="B38">
        <v>9</v>
      </c>
      <c r="C38" t="s">
        <v>122</v>
      </c>
      <c r="F38" t="s">
        <v>123</v>
      </c>
      <c r="G38" s="13">
        <f>HEX2DEC(F38)</f>
        <v>15735360</v>
      </c>
    </row>
    <row r="39" spans="2:7" ht="12.75">
      <c r="B39">
        <v>10</v>
      </c>
      <c r="C39" t="s">
        <v>124</v>
      </c>
      <c r="D39" t="s">
        <v>125</v>
      </c>
      <c r="E39" t="s">
        <v>126</v>
      </c>
      <c r="F39" t="s">
        <v>127</v>
      </c>
      <c r="G39" s="13">
        <f>HEX2DEC(F39)</f>
        <v>15747426</v>
      </c>
    </row>
    <row r="40" spans="2:7" ht="12.75">
      <c r="B40">
        <v>11</v>
      </c>
      <c r="C40" t="s">
        <v>128</v>
      </c>
      <c r="D40" t="s">
        <v>129</v>
      </c>
      <c r="E40" t="s">
        <v>130</v>
      </c>
      <c r="F40" t="s">
        <v>131</v>
      </c>
      <c r="G40" s="13">
        <f>HEX2DEC(F40)</f>
        <v>15755696</v>
      </c>
    </row>
    <row r="41" spans="2:7" ht="12.75">
      <c r="B41">
        <v>12</v>
      </c>
      <c r="C41" t="s">
        <v>132</v>
      </c>
      <c r="D41" t="s">
        <v>133</v>
      </c>
      <c r="E41" t="s">
        <v>134</v>
      </c>
      <c r="F41" t="s">
        <v>135</v>
      </c>
      <c r="G41" s="13">
        <f>HEX2DEC(F41)</f>
        <v>15743218</v>
      </c>
    </row>
    <row r="42" spans="2:7" ht="12.75">
      <c r="B42">
        <v>13</v>
      </c>
      <c r="C42" t="s">
        <v>136</v>
      </c>
      <c r="D42" t="s">
        <v>137</v>
      </c>
      <c r="E42" t="s">
        <v>138</v>
      </c>
      <c r="F42" t="s">
        <v>139</v>
      </c>
      <c r="G42" s="13">
        <f>HEX2DEC(F42)</f>
        <v>15744118</v>
      </c>
    </row>
    <row r="43" spans="2:7" ht="12.75">
      <c r="B43">
        <v>14</v>
      </c>
      <c r="C43" t="s">
        <v>140</v>
      </c>
      <c r="D43" t="s">
        <v>141</v>
      </c>
      <c r="E43" t="s">
        <v>142</v>
      </c>
      <c r="F43" t="s">
        <v>143</v>
      </c>
      <c r="G43" s="13">
        <f>HEX2DEC(F43)</f>
        <v>15747294</v>
      </c>
    </row>
    <row r="44" spans="2:7" ht="12.75">
      <c r="B44">
        <v>15</v>
      </c>
      <c r="C44" t="s">
        <v>144</v>
      </c>
      <c r="D44" t="s">
        <v>145</v>
      </c>
      <c r="E44" t="s">
        <v>146</v>
      </c>
      <c r="F44" t="s">
        <v>147</v>
      </c>
      <c r="G44" s="13">
        <f>HEX2DEC(F44)</f>
        <v>15747386</v>
      </c>
    </row>
    <row r="45" spans="2:7" ht="12.75">
      <c r="B45">
        <v>16</v>
      </c>
      <c r="C45" t="s">
        <v>148</v>
      </c>
      <c r="D45" t="s">
        <v>149</v>
      </c>
      <c r="E45" t="s">
        <v>150</v>
      </c>
      <c r="F45" t="s">
        <v>151</v>
      </c>
      <c r="G45" s="13">
        <f>HEX2DEC(F45)</f>
        <v>15747272</v>
      </c>
    </row>
    <row r="46" spans="2:7" ht="12.75">
      <c r="B46">
        <v>17</v>
      </c>
      <c r="C46" t="s">
        <v>152</v>
      </c>
      <c r="D46" t="s">
        <v>153</v>
      </c>
      <c r="E46" s="37" t="s">
        <v>154</v>
      </c>
      <c r="F46" t="s">
        <v>155</v>
      </c>
      <c r="G46" s="13">
        <f>HEX2DEC(F46)</f>
        <v>15745322</v>
      </c>
    </row>
    <row r="47" spans="2:7" ht="12.75">
      <c r="B47">
        <v>18</v>
      </c>
      <c r="C47" t="s">
        <v>156</v>
      </c>
      <c r="D47" t="s">
        <v>157</v>
      </c>
      <c r="E47" t="s">
        <v>158</v>
      </c>
      <c r="F47" t="s">
        <v>159</v>
      </c>
      <c r="G47" s="13">
        <f>HEX2DEC(F47)</f>
        <v>15747396</v>
      </c>
    </row>
    <row r="48" spans="2:7" ht="12.75">
      <c r="B48">
        <v>19</v>
      </c>
      <c r="C48" t="s">
        <v>160</v>
      </c>
      <c r="D48" t="s">
        <v>161</v>
      </c>
      <c r="E48" t="s">
        <v>162</v>
      </c>
      <c r="F48" t="s">
        <v>163</v>
      </c>
      <c r="G48" s="13">
        <f>HEX2DEC(F48)</f>
        <v>15747842</v>
      </c>
    </row>
    <row r="49" spans="2:7" ht="12.75">
      <c r="B49">
        <v>20</v>
      </c>
      <c r="C49" t="s">
        <v>164</v>
      </c>
      <c r="D49" t="s">
        <v>165</v>
      </c>
      <c r="E49" t="s">
        <v>166</v>
      </c>
      <c r="F49" t="s">
        <v>167</v>
      </c>
      <c r="G49" s="13">
        <f>HEX2DEC(F49)</f>
        <v>15747404</v>
      </c>
    </row>
    <row r="50" spans="2:7" ht="12.75">
      <c r="B50">
        <v>21</v>
      </c>
      <c r="C50" t="s">
        <v>168</v>
      </c>
      <c r="D50" t="s">
        <v>169</v>
      </c>
      <c r="E50" t="s">
        <v>170</v>
      </c>
      <c r="F50" t="s">
        <v>171</v>
      </c>
      <c r="G50" s="13">
        <f>HEX2DEC(F50)</f>
        <v>15747852</v>
      </c>
    </row>
    <row r="51" spans="2:7" ht="12.75">
      <c r="B51">
        <v>22</v>
      </c>
      <c r="C51" t="s">
        <v>172</v>
      </c>
      <c r="D51" t="s">
        <v>173</v>
      </c>
      <c r="E51" t="s">
        <v>174</v>
      </c>
      <c r="F51" t="s">
        <v>175</v>
      </c>
      <c r="G51" s="13">
        <f>HEX2DEC(F51)</f>
        <v>15747298</v>
      </c>
    </row>
    <row r="52" spans="2:7" ht="12.75">
      <c r="B52">
        <v>23</v>
      </c>
      <c r="C52" t="s">
        <v>176</v>
      </c>
      <c r="D52" t="s">
        <v>177</v>
      </c>
      <c r="E52" t="s">
        <v>178</v>
      </c>
      <c r="F52" t="s">
        <v>179</v>
      </c>
      <c r="G52" s="13">
        <f>HEX2DEC(F52)</f>
        <v>15747276</v>
      </c>
    </row>
    <row r="53" spans="2:7" ht="12.75">
      <c r="B53">
        <v>24</v>
      </c>
      <c r="C53" t="s">
        <v>180</v>
      </c>
      <c r="D53" t="s">
        <v>181</v>
      </c>
      <c r="E53" t="s">
        <v>182</v>
      </c>
      <c r="F53" t="s">
        <v>183</v>
      </c>
      <c r="G53" s="13">
        <f>HEX2DEC(F53)</f>
        <v>15747848</v>
      </c>
    </row>
    <row r="54" spans="2:7" ht="12.75">
      <c r="B54">
        <v>25</v>
      </c>
      <c r="C54" t="s">
        <v>184</v>
      </c>
      <c r="D54" t="s">
        <v>185</v>
      </c>
      <c r="E54" t="s">
        <v>186</v>
      </c>
      <c r="F54" t="s">
        <v>187</v>
      </c>
      <c r="G54" s="13">
        <f>HEX2DEC(F54)</f>
        <v>15747988</v>
      </c>
    </row>
    <row r="55" spans="1:7" ht="12.75">
      <c r="A55" t="s">
        <v>188</v>
      </c>
      <c r="B55">
        <v>26</v>
      </c>
      <c r="C55" t="s">
        <v>140</v>
      </c>
      <c r="D55" t="s">
        <v>141</v>
      </c>
      <c r="E55" t="s">
        <v>142</v>
      </c>
      <c r="F55" t="s">
        <v>143</v>
      </c>
      <c r="G55" s="13">
        <f>HEX2DEC(F55)</f>
        <v>15747294</v>
      </c>
    </row>
    <row r="56" spans="2:7" ht="12.75">
      <c r="B56">
        <v>27</v>
      </c>
      <c r="C56" t="s">
        <v>144</v>
      </c>
      <c r="D56" t="s">
        <v>145</v>
      </c>
      <c r="E56" t="s">
        <v>146</v>
      </c>
      <c r="F56" t="s">
        <v>147</v>
      </c>
      <c r="G56" s="13">
        <f>HEX2DEC(F56)</f>
        <v>15747386</v>
      </c>
    </row>
    <row r="57" spans="2:7" ht="12.75">
      <c r="B57">
        <v>28</v>
      </c>
      <c r="C57" t="s">
        <v>148</v>
      </c>
      <c r="D57" t="s">
        <v>149</v>
      </c>
      <c r="E57" t="s">
        <v>150</v>
      </c>
      <c r="F57" t="s">
        <v>151</v>
      </c>
      <c r="G57" s="13">
        <f>HEX2DEC(F57)</f>
        <v>15747272</v>
      </c>
    </row>
    <row r="58" spans="2:7" ht="12.75">
      <c r="B58">
        <v>29</v>
      </c>
      <c r="C58" t="s">
        <v>184</v>
      </c>
      <c r="D58" t="s">
        <v>185</v>
      </c>
      <c r="E58" t="s">
        <v>186</v>
      </c>
      <c r="F58" t="s">
        <v>187</v>
      </c>
      <c r="G58" s="13">
        <f>HEX2DEC(F58)</f>
        <v>15747988</v>
      </c>
    </row>
    <row r="59" spans="2:7" ht="12.75">
      <c r="B59">
        <v>30</v>
      </c>
      <c r="C59" t="s">
        <v>189</v>
      </c>
      <c r="D59" t="s">
        <v>190</v>
      </c>
      <c r="E59" t="s">
        <v>191</v>
      </c>
      <c r="F59" t="s">
        <v>192</v>
      </c>
      <c r="G59" s="13">
        <f>HEX2DEC(F59)</f>
        <v>15747886</v>
      </c>
    </row>
    <row r="60" spans="2:7" ht="12.75">
      <c r="B60">
        <v>31</v>
      </c>
      <c r="C60" t="s">
        <v>160</v>
      </c>
      <c r="D60" t="s">
        <v>161</v>
      </c>
      <c r="E60" t="s">
        <v>162</v>
      </c>
      <c r="F60" t="s">
        <v>163</v>
      </c>
      <c r="G60" s="13">
        <f>HEX2DEC(F60)</f>
        <v>15747842</v>
      </c>
    </row>
    <row r="61" spans="2:7" ht="12.75">
      <c r="B61">
        <v>32</v>
      </c>
      <c r="C61" t="s">
        <v>193</v>
      </c>
      <c r="D61" t="s">
        <v>194</v>
      </c>
      <c r="E61" t="s">
        <v>195</v>
      </c>
      <c r="F61" t="s">
        <v>196</v>
      </c>
      <c r="G61" s="13">
        <f>HEX2DEC(F61)</f>
        <v>15747996</v>
      </c>
    </row>
    <row r="62" spans="2:7" ht="12.75">
      <c r="B62">
        <v>33</v>
      </c>
      <c r="C62" t="s">
        <v>180</v>
      </c>
      <c r="D62" t="s">
        <v>181</v>
      </c>
      <c r="E62" t="s">
        <v>182</v>
      </c>
      <c r="F62" t="s">
        <v>183</v>
      </c>
      <c r="G62" s="13">
        <f>HEX2DEC(F62)</f>
        <v>15747848</v>
      </c>
    </row>
    <row r="63" spans="2:7" ht="12.75">
      <c r="B63">
        <v>34</v>
      </c>
      <c r="C63" t="s">
        <v>197</v>
      </c>
      <c r="D63" t="s">
        <v>198</v>
      </c>
      <c r="E63" t="s">
        <v>199</v>
      </c>
      <c r="F63" t="s">
        <v>200</v>
      </c>
      <c r="G63" s="13">
        <f>HEX2DEC(F63)</f>
        <v>15747889</v>
      </c>
    </row>
    <row r="64" spans="2:7" ht="12.75">
      <c r="B64">
        <v>35</v>
      </c>
      <c r="C64" t="s">
        <v>201</v>
      </c>
      <c r="D64" t="s">
        <v>202</v>
      </c>
      <c r="E64" t="s">
        <v>203</v>
      </c>
      <c r="F64" t="s">
        <v>204</v>
      </c>
      <c r="G64" s="13">
        <f>HEX2DEC(F64)</f>
        <v>15747998</v>
      </c>
    </row>
    <row r="65" spans="2:7" ht="12.75">
      <c r="B65">
        <v>36</v>
      </c>
      <c r="C65" t="s">
        <v>205</v>
      </c>
      <c r="D65" t="s">
        <v>206</v>
      </c>
      <c r="E65" t="s">
        <v>207</v>
      </c>
      <c r="F65" t="s">
        <v>208</v>
      </c>
      <c r="G65" s="13">
        <f>HEX2DEC(F65)</f>
        <v>15742198</v>
      </c>
    </row>
    <row r="66" spans="2:7" ht="12.75">
      <c r="B66">
        <v>37</v>
      </c>
      <c r="C66" t="s">
        <v>209</v>
      </c>
      <c r="D66" t="s">
        <v>210</v>
      </c>
      <c r="E66" t="s">
        <v>211</v>
      </c>
      <c r="F66" t="s">
        <v>212</v>
      </c>
      <c r="G66" s="13">
        <f>HEX2DEC(F66)</f>
        <v>15747395</v>
      </c>
    </row>
    <row r="67" spans="1:7" ht="12.75">
      <c r="A67" t="s">
        <v>213</v>
      </c>
      <c r="B67">
        <v>38</v>
      </c>
      <c r="C67" t="s">
        <v>180</v>
      </c>
      <c r="D67" t="s">
        <v>181</v>
      </c>
      <c r="E67" t="s">
        <v>182</v>
      </c>
      <c r="F67" t="s">
        <v>183</v>
      </c>
      <c r="G67" s="13">
        <f>HEX2DEC(F67)</f>
        <v>15747848</v>
      </c>
    </row>
    <row r="68" spans="2:7" ht="12.75">
      <c r="B68">
        <v>39</v>
      </c>
      <c r="C68" t="s">
        <v>148</v>
      </c>
      <c r="D68" t="s">
        <v>149</v>
      </c>
      <c r="E68" t="s">
        <v>150</v>
      </c>
      <c r="F68" t="s">
        <v>151</v>
      </c>
      <c r="G68" s="13">
        <f>HEX2DEC(F68)</f>
        <v>15747272</v>
      </c>
    </row>
    <row r="69" spans="2:7" ht="12.75">
      <c r="B69">
        <v>40</v>
      </c>
      <c r="C69" t="s">
        <v>214</v>
      </c>
      <c r="D69" t="s">
        <v>215</v>
      </c>
      <c r="E69" t="s">
        <v>216</v>
      </c>
      <c r="F69" t="s">
        <v>217</v>
      </c>
      <c r="G69" s="13">
        <f>HEX2DEC(F69)</f>
        <v>15747498</v>
      </c>
    </row>
    <row r="70" spans="2:7" ht="12.75">
      <c r="B70">
        <v>41</v>
      </c>
      <c r="C70" t="s">
        <v>218</v>
      </c>
      <c r="D70" t="s">
        <v>219</v>
      </c>
      <c r="E70" t="s">
        <v>220</v>
      </c>
      <c r="F70" t="s">
        <v>221</v>
      </c>
      <c r="G70" s="13">
        <f>HEX2DEC(F70)</f>
        <v>15742346</v>
      </c>
    </row>
    <row r="71" spans="2:7" ht="12.75">
      <c r="B71">
        <v>42</v>
      </c>
      <c r="C71" t="s">
        <v>160</v>
      </c>
      <c r="D71" t="s">
        <v>161</v>
      </c>
      <c r="E71" t="s">
        <v>162</v>
      </c>
      <c r="F71" t="s">
        <v>163</v>
      </c>
      <c r="G71" s="13">
        <f>HEX2DEC(F71)</f>
        <v>15747842</v>
      </c>
    </row>
    <row r="72" spans="2:7" ht="12.75">
      <c r="B72">
        <v>43</v>
      </c>
      <c r="C72" t="s">
        <v>156</v>
      </c>
      <c r="D72" t="s">
        <v>157</v>
      </c>
      <c r="E72" t="s">
        <v>158</v>
      </c>
      <c r="F72" t="s">
        <v>159</v>
      </c>
      <c r="G72" s="13">
        <f>HEX2DEC(F72)</f>
        <v>15747396</v>
      </c>
    </row>
    <row r="73" spans="2:7" ht="12.75">
      <c r="B73">
        <v>44</v>
      </c>
      <c r="C73" t="s">
        <v>222</v>
      </c>
      <c r="D73" t="s">
        <v>223</v>
      </c>
      <c r="E73" t="s">
        <v>224</v>
      </c>
      <c r="F73" t="s">
        <v>225</v>
      </c>
      <c r="G73" s="13">
        <f>HEX2DEC(F73)</f>
        <v>15741966</v>
      </c>
    </row>
    <row r="74" spans="2:7" ht="12.75">
      <c r="B74">
        <v>45</v>
      </c>
      <c r="C74" t="s">
        <v>226</v>
      </c>
      <c r="D74" t="s">
        <v>227</v>
      </c>
      <c r="E74" t="s">
        <v>228</v>
      </c>
      <c r="F74" t="s">
        <v>229</v>
      </c>
      <c r="G74" s="13">
        <f>HEX2DEC(F74)</f>
        <v>15747462</v>
      </c>
    </row>
    <row r="75" spans="2:7" ht="12.75">
      <c r="B75">
        <v>46</v>
      </c>
      <c r="C75" t="s">
        <v>230</v>
      </c>
      <c r="D75" t="s">
        <v>231</v>
      </c>
      <c r="E75" t="s">
        <v>232</v>
      </c>
      <c r="F75" t="s">
        <v>233</v>
      </c>
      <c r="G75" s="13">
        <f>HEX2DEC(F75)</f>
        <v>15747316</v>
      </c>
    </row>
    <row r="76" spans="2:7" ht="12.75">
      <c r="B76">
        <v>47</v>
      </c>
      <c r="C76" t="s">
        <v>234</v>
      </c>
      <c r="D76" t="s">
        <v>235</v>
      </c>
      <c r="E76" t="s">
        <v>236</v>
      </c>
      <c r="F76" t="s">
        <v>237</v>
      </c>
      <c r="G76" s="13">
        <f>HEX2DEC(F76)</f>
        <v>15741998</v>
      </c>
    </row>
    <row r="77" spans="2:7" ht="12.75">
      <c r="B77">
        <v>48</v>
      </c>
      <c r="C77" t="s">
        <v>238</v>
      </c>
      <c r="D77" t="s">
        <v>239</v>
      </c>
      <c r="E77" t="s">
        <v>240</v>
      </c>
      <c r="F77" t="s">
        <v>241</v>
      </c>
      <c r="G77" s="13">
        <f>HEX2DEC(F77)</f>
        <v>15747496</v>
      </c>
    </row>
    <row r="78" spans="2:7" ht="12.75">
      <c r="B78">
        <v>49</v>
      </c>
      <c r="C78" t="s">
        <v>242</v>
      </c>
      <c r="D78" t="s">
        <v>243</v>
      </c>
      <c r="E78" t="s">
        <v>244</v>
      </c>
      <c r="F78" t="s">
        <v>245</v>
      </c>
      <c r="G78" s="13">
        <f>HEX2DEC(F78)</f>
        <v>15747887</v>
      </c>
    </row>
    <row r="79" spans="2:7" ht="12.75">
      <c r="B79">
        <v>50</v>
      </c>
      <c r="C79" t="s">
        <v>246</v>
      </c>
      <c r="F79" s="38" t="s">
        <v>247</v>
      </c>
      <c r="G79" s="13">
        <f>HEX2DEC(5904)</f>
        <v>22788</v>
      </c>
    </row>
    <row r="80" spans="2:7" ht="12.75">
      <c r="B80">
        <v>51</v>
      </c>
      <c r="C80" t="s">
        <v>248</v>
      </c>
      <c r="D80" t="s">
        <v>249</v>
      </c>
      <c r="E80" t="s">
        <v>250</v>
      </c>
      <c r="F80" t="s">
        <v>251</v>
      </c>
      <c r="G80" s="13">
        <f>HEX2DEC(F80)</f>
        <v>15747380</v>
      </c>
    </row>
    <row r="81" spans="2:7" ht="12.75">
      <c r="B81">
        <v>52</v>
      </c>
      <c r="C81" t="s">
        <v>252</v>
      </c>
      <c r="D81" t="s">
        <v>253</v>
      </c>
      <c r="E81" t="s">
        <v>254</v>
      </c>
      <c r="F81" t="s">
        <v>255</v>
      </c>
      <c r="G81" s="13">
        <f>HEX2DEC(F81)</f>
        <v>15747384</v>
      </c>
    </row>
    <row r="82" spans="2:7" ht="12.75">
      <c r="B82">
        <v>53</v>
      </c>
      <c r="C82" t="s">
        <v>256</v>
      </c>
      <c r="D82" t="s">
        <v>257</v>
      </c>
      <c r="E82" t="s">
        <v>258</v>
      </c>
      <c r="F82" t="s">
        <v>259</v>
      </c>
      <c r="G82" s="13">
        <f>HEX2DEC(F82)</f>
        <v>15742330</v>
      </c>
    </row>
    <row r="83" spans="2:7" ht="12.75">
      <c r="B83">
        <v>54</v>
      </c>
      <c r="C83" t="s">
        <v>260</v>
      </c>
      <c r="D83" t="s">
        <v>261</v>
      </c>
      <c r="E83" t="s">
        <v>262</v>
      </c>
      <c r="F83" t="s">
        <v>263</v>
      </c>
      <c r="G83" s="13">
        <f>HEX2DEC(F83)</f>
        <v>15754455</v>
      </c>
    </row>
    <row r="84" spans="2:7" ht="12.75">
      <c r="B84">
        <v>55</v>
      </c>
      <c r="C84" t="s">
        <v>264</v>
      </c>
      <c r="D84" t="s">
        <v>265</v>
      </c>
      <c r="E84" t="s">
        <v>266</v>
      </c>
      <c r="F84" t="s">
        <v>267</v>
      </c>
      <c r="G84" s="13">
        <f>HEX2DEC(F84)</f>
        <v>15754456</v>
      </c>
    </row>
    <row r="85" spans="2:7" ht="12.75">
      <c r="B85">
        <v>56</v>
      </c>
      <c r="C85" t="s">
        <v>268</v>
      </c>
      <c r="D85" s="37" t="s">
        <v>269</v>
      </c>
      <c r="E85" s="37" t="s">
        <v>270</v>
      </c>
      <c r="F85" s="37" t="s">
        <v>271</v>
      </c>
      <c r="G85" s="37">
        <f>HEX2DEC(F85)</f>
        <v>15754457</v>
      </c>
    </row>
    <row r="86" spans="2:7" ht="12.75">
      <c r="B86">
        <v>57</v>
      </c>
      <c r="C86" t="s">
        <v>272</v>
      </c>
      <c r="D86" s="37" t="s">
        <v>273</v>
      </c>
      <c r="E86" s="37" t="s">
        <v>274</v>
      </c>
      <c r="F86" s="37" t="s">
        <v>275</v>
      </c>
      <c r="G86" s="37">
        <f>HEX2DEC(F86)</f>
        <v>15754459</v>
      </c>
    </row>
    <row r="87" spans="2:7" ht="12.75">
      <c r="B87">
        <v>58</v>
      </c>
      <c r="C87" t="s">
        <v>276</v>
      </c>
      <c r="D87" s="37" t="s">
        <v>277</v>
      </c>
      <c r="E87" s="37" t="s">
        <v>278</v>
      </c>
      <c r="F87" s="37" t="s">
        <v>279</v>
      </c>
      <c r="G87" s="37">
        <f>HEX2DEC(F87)</f>
        <v>15754458</v>
      </c>
    </row>
    <row r="88" spans="2:7" ht="12.75">
      <c r="B88">
        <v>59</v>
      </c>
      <c r="C88" t="s">
        <v>280</v>
      </c>
      <c r="D88" t="s">
        <v>281</v>
      </c>
      <c r="E88" t="s">
        <v>228</v>
      </c>
      <c r="F88" t="s">
        <v>282</v>
      </c>
      <c r="G88" s="13">
        <f>HEX2DEC(F88)</f>
        <v>15747328</v>
      </c>
    </row>
    <row r="89" spans="2:7" ht="12.75">
      <c r="B89">
        <v>60</v>
      </c>
      <c r="C89" t="s">
        <v>283</v>
      </c>
      <c r="D89" t="s">
        <v>284</v>
      </c>
      <c r="E89" t="s">
        <v>285</v>
      </c>
      <c r="F89" t="s">
        <v>286</v>
      </c>
      <c r="G89" s="13">
        <f>HEX2DEC(F89)</f>
        <v>15747330</v>
      </c>
    </row>
    <row r="90" spans="2:7" ht="12.75">
      <c r="B90">
        <v>61</v>
      </c>
      <c r="C90" t="s">
        <v>287</v>
      </c>
      <c r="D90" t="s">
        <v>288</v>
      </c>
      <c r="E90" t="s">
        <v>289</v>
      </c>
      <c r="F90" t="s">
        <v>290</v>
      </c>
      <c r="G90" s="13">
        <f>HEX2DEC(F90)</f>
        <v>15745656</v>
      </c>
    </row>
    <row r="91" spans="2:7" ht="12.75">
      <c r="B91">
        <v>62</v>
      </c>
      <c r="C91" t="s">
        <v>291</v>
      </c>
      <c r="D91" t="s">
        <v>292</v>
      </c>
      <c r="E91" t="s">
        <v>293</v>
      </c>
      <c r="F91" t="s">
        <v>294</v>
      </c>
      <c r="G91" s="13">
        <f>HEX2DEC(F91)</f>
        <v>15745658</v>
      </c>
    </row>
    <row r="92" spans="2:7" ht="12.75">
      <c r="B92">
        <v>63</v>
      </c>
      <c r="C92" t="s">
        <v>295</v>
      </c>
      <c r="D92" t="s">
        <v>296</v>
      </c>
      <c r="E92" t="s">
        <v>297</v>
      </c>
      <c r="F92" t="s">
        <v>298</v>
      </c>
      <c r="G92" s="13">
        <f>HEX2DEC(F92)</f>
        <v>15747972</v>
      </c>
    </row>
    <row r="93" spans="2:7" ht="12.75">
      <c r="B93">
        <v>64</v>
      </c>
      <c r="C93" t="s">
        <v>299</v>
      </c>
      <c r="D93" t="s">
        <v>300</v>
      </c>
      <c r="E93" t="s">
        <v>301</v>
      </c>
      <c r="F93" t="s">
        <v>302</v>
      </c>
      <c r="G93" s="13">
        <f>HEX2DEC(F93)</f>
        <v>15745662</v>
      </c>
    </row>
    <row r="94" spans="2:7" ht="12.75">
      <c r="B94">
        <v>65</v>
      </c>
      <c r="C94" t="s">
        <v>303</v>
      </c>
      <c r="D94" t="s">
        <v>304</v>
      </c>
      <c r="E94" t="s">
        <v>305</v>
      </c>
      <c r="F94" t="s">
        <v>306</v>
      </c>
      <c r="G94" s="13">
        <f>HEX2DEC(F94)</f>
        <v>15745688</v>
      </c>
    </row>
    <row r="95" spans="2:7" ht="12.75">
      <c r="B95">
        <v>66</v>
      </c>
      <c r="C95" t="s">
        <v>307</v>
      </c>
      <c r="D95" t="s">
        <v>308</v>
      </c>
      <c r="E95" t="s">
        <v>309</v>
      </c>
      <c r="F95" t="s">
        <v>310</v>
      </c>
      <c r="G95" s="13">
        <f>HEX2DEC(F95)</f>
        <v>15745714</v>
      </c>
    </row>
    <row r="96" spans="2:7" ht="12.75">
      <c r="B96">
        <v>67</v>
      </c>
      <c r="C96" t="s">
        <v>311</v>
      </c>
      <c r="D96" t="s">
        <v>312</v>
      </c>
      <c r="E96" t="s">
        <v>313</v>
      </c>
      <c r="F96" t="s">
        <v>314</v>
      </c>
      <c r="G96" s="13">
        <f>HEX2DEC(F96)</f>
        <v>15745660</v>
      </c>
    </row>
    <row r="97" spans="2:7" ht="12.75">
      <c r="B97">
        <v>68</v>
      </c>
      <c r="C97" t="s">
        <v>315</v>
      </c>
      <c r="D97" t="s">
        <v>316</v>
      </c>
      <c r="E97" t="s">
        <v>317</v>
      </c>
      <c r="F97" t="s">
        <v>318</v>
      </c>
      <c r="G97" s="13">
        <f>HEX2DEC(F97)</f>
        <v>15745676</v>
      </c>
    </row>
    <row r="98" spans="2:7" ht="12.75">
      <c r="B98">
        <v>69</v>
      </c>
      <c r="C98" t="s">
        <v>319</v>
      </c>
      <c r="D98" t="s">
        <v>116</v>
      </c>
      <c r="E98" t="s">
        <v>320</v>
      </c>
      <c r="F98" t="s">
        <v>118</v>
      </c>
      <c r="G98" s="13">
        <f>HEX2DEC(F98)</f>
        <v>15745666</v>
      </c>
    </row>
    <row r="99" spans="2:7" ht="12.75">
      <c r="B99">
        <v>70</v>
      </c>
      <c r="C99" t="s">
        <v>321</v>
      </c>
      <c r="D99" t="s">
        <v>322</v>
      </c>
      <c r="E99" t="s">
        <v>323</v>
      </c>
      <c r="F99" t="s">
        <v>324</v>
      </c>
      <c r="G99" s="13">
        <f>HEX2DEC(F99)</f>
        <v>15745710</v>
      </c>
    </row>
    <row r="100" spans="2:7" ht="12.75">
      <c r="B100">
        <v>71</v>
      </c>
      <c r="C100" t="s">
        <v>325</v>
      </c>
      <c r="D100" t="s">
        <v>326</v>
      </c>
      <c r="E100" t="s">
        <v>327</v>
      </c>
      <c r="F100" t="s">
        <v>328</v>
      </c>
      <c r="G100" s="13">
        <f>HEX2DEC(F100)</f>
        <v>15745684</v>
      </c>
    </row>
    <row r="101" spans="2:7" ht="12.75">
      <c r="B101">
        <v>72</v>
      </c>
      <c r="C101" t="s">
        <v>329</v>
      </c>
      <c r="D101" t="s">
        <v>330</v>
      </c>
      <c r="E101" t="s">
        <v>331</v>
      </c>
      <c r="F101" t="s">
        <v>332</v>
      </c>
      <c r="G101" s="13">
        <f>HEX2DEC(F101)</f>
        <v>15745680</v>
      </c>
    </row>
    <row r="102" spans="2:7" ht="12.75">
      <c r="B102">
        <v>73</v>
      </c>
      <c r="C102" t="s">
        <v>333</v>
      </c>
      <c r="D102" t="s">
        <v>334</v>
      </c>
      <c r="F102" t="s">
        <v>335</v>
      </c>
      <c r="G102" s="13">
        <f>HEX2DEC(F102)</f>
        <v>15747388</v>
      </c>
    </row>
    <row r="103" spans="2:7" ht="12.75">
      <c r="B103">
        <v>74</v>
      </c>
      <c r="C103" t="s">
        <v>336</v>
      </c>
      <c r="D103" t="s">
        <v>337</v>
      </c>
      <c r="F103" t="s">
        <v>338</v>
      </c>
      <c r="G103" s="13">
        <f>HEX2DEC(F103)</f>
        <v>15744980</v>
      </c>
    </row>
    <row r="104" spans="2:7" ht="12.75">
      <c r="B104">
        <v>75</v>
      </c>
      <c r="C104" t="s">
        <v>339</v>
      </c>
      <c r="D104" t="s">
        <v>340</v>
      </c>
      <c r="E104" t="s">
        <v>341</v>
      </c>
      <c r="F104" t="s">
        <v>342</v>
      </c>
      <c r="G104" s="13">
        <f>HEX2DEC(F104)</f>
        <v>15745602</v>
      </c>
    </row>
    <row r="105" spans="2:7" ht="12.75">
      <c r="B105">
        <v>76</v>
      </c>
      <c r="C105" t="s">
        <v>343</v>
      </c>
      <c r="D105" t="s">
        <v>344</v>
      </c>
      <c r="F105" t="s">
        <v>345</v>
      </c>
      <c r="G105" s="13">
        <f>HEX2DEC(F105)</f>
        <v>15744920</v>
      </c>
    </row>
    <row r="106" spans="2:7" ht="12.75">
      <c r="B106">
        <v>77</v>
      </c>
      <c r="C106" t="s">
        <v>107</v>
      </c>
      <c r="D106" t="s">
        <v>108</v>
      </c>
      <c r="E106" t="s">
        <v>346</v>
      </c>
      <c r="F106" t="s">
        <v>110</v>
      </c>
      <c r="G106" s="13">
        <f>HEX2DEC(F106)</f>
        <v>15744862</v>
      </c>
    </row>
    <row r="107" spans="2:7" ht="12.75">
      <c r="B107">
        <v>78</v>
      </c>
      <c r="C107" t="s">
        <v>311</v>
      </c>
      <c r="D107" t="s">
        <v>312</v>
      </c>
      <c r="E107" t="s">
        <v>313</v>
      </c>
      <c r="F107" t="s">
        <v>314</v>
      </c>
      <c r="G107" s="13">
        <f>HEX2DEC(F107)</f>
        <v>15745660</v>
      </c>
    </row>
    <row r="108" spans="2:7" ht="12.75">
      <c r="B108">
        <v>79</v>
      </c>
      <c r="C108" t="s">
        <v>347</v>
      </c>
      <c r="D108" t="s">
        <v>348</v>
      </c>
      <c r="F108" t="s">
        <v>349</v>
      </c>
      <c r="G108" s="13">
        <f>HEX2DEC(F108)</f>
        <v>15733758</v>
      </c>
    </row>
    <row r="109" spans="2:7" ht="12.75">
      <c r="B109">
        <v>80</v>
      </c>
      <c r="C109" t="s">
        <v>350</v>
      </c>
      <c r="D109" t="s">
        <v>351</v>
      </c>
      <c r="F109" t="s">
        <v>352</v>
      </c>
      <c r="G109" s="13">
        <f>HEX2DEC(F109)</f>
        <v>15733754</v>
      </c>
    </row>
    <row r="110" spans="2:7" ht="12.75">
      <c r="B110">
        <v>81</v>
      </c>
      <c r="C110" t="s">
        <v>353</v>
      </c>
      <c r="D110" t="s">
        <v>354</v>
      </c>
      <c r="F110" t="s">
        <v>355</v>
      </c>
      <c r="G110" s="13">
        <f>HEX2DEC(F110)</f>
        <v>15745016</v>
      </c>
    </row>
    <row r="111" spans="2:7" ht="12.75">
      <c r="B111">
        <v>82</v>
      </c>
      <c r="C111" t="s">
        <v>356</v>
      </c>
      <c r="D111" t="s">
        <v>357</v>
      </c>
      <c r="E111" t="s">
        <v>358</v>
      </c>
      <c r="F111" t="s">
        <v>359</v>
      </c>
      <c r="G111" s="13">
        <f>HEX2DEC(F111)</f>
        <v>15745490</v>
      </c>
    </row>
    <row r="112" spans="2:7" ht="12.75">
      <c r="B112">
        <v>83</v>
      </c>
      <c r="C112" t="s">
        <v>360</v>
      </c>
      <c r="D112" t="s">
        <v>361</v>
      </c>
      <c r="F112" t="s">
        <v>362</v>
      </c>
      <c r="G112" s="13">
        <f>HEX2DEC(F112)</f>
        <v>15733744</v>
      </c>
    </row>
    <row r="113" spans="2:7" ht="12.75">
      <c r="B113">
        <v>84</v>
      </c>
      <c r="C113" t="s">
        <v>363</v>
      </c>
      <c r="D113" t="s">
        <v>364</v>
      </c>
      <c r="E113" t="s">
        <v>365</v>
      </c>
      <c r="F113" t="s">
        <v>366</v>
      </c>
      <c r="G113" s="13">
        <f>HEX2DEC(F113)</f>
        <v>15747354</v>
      </c>
    </row>
  </sheetData>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5472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Spridarberäkning</dc:title>
  <dc:subject/>
  <dc:creator>Markus Södergren</dc:creator>
  <cp:keywords/>
  <dc:description/>
  <cp:lastModifiedBy/>
  <dcterms:created xsi:type="dcterms:W3CDTF">2005-10-27T13:41:07Z</dcterms:created>
  <dcterms:modified xsi:type="dcterms:W3CDTF">2009-03-08T15:37:37Z</dcterms:modified>
  <cp:category/>
  <cp:version/>
  <cp:contentType/>
  <cp:contentStatus/>
  <cp:revision>52</cp:revision>
</cp:coreProperties>
</file>